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/>
  <mc:AlternateContent xmlns:mc="http://schemas.openxmlformats.org/markup-compatibility/2006">
    <mc:Choice Requires="x15">
      <x15ac:absPath xmlns:x15ac="http://schemas.microsoft.com/office/spreadsheetml/2010/11/ac" url="C:\Users\Czechpoint\Documents\Dotace -Multifunkční hřiště\Rozpočet 2022\"/>
    </mc:Choice>
  </mc:AlternateContent>
  <xr:revisionPtr revIDLastSave="0" documentId="8_{A65A80C2-3908-401B-AEE3-C96CAEDD2FF1}" xr6:coauthVersionLast="47" xr6:coauthVersionMax="47" xr10:uidLastSave="{00000000-0000-0000-0000-000000000000}"/>
  <bookViews>
    <workbookView xWindow="-120" yWindow="-120" windowWidth="25440" windowHeight="15270" xr2:uid="{00000000-000D-0000-FFFF-FFFF00000000}"/>
  </bookViews>
  <sheets>
    <sheet name="Rekapitulace stavby" sheetId="1" r:id="rId1"/>
    <sheet name="01 - Hřiště s umělým tráv..." sheetId="2" r:id="rId2"/>
    <sheet name="02 - Oplocení" sheetId="3" r:id="rId3"/>
  </sheets>
  <definedNames>
    <definedName name="_xlnm._FilterDatabase" localSheetId="1" hidden="1">'01 - Hřiště s umělým tráv...'!$C$122:$K$186</definedName>
    <definedName name="_xlnm._FilterDatabase" localSheetId="2" hidden="1">'02 - Oplocení'!$C$122:$K$170</definedName>
    <definedName name="_xlnm.Print_Titles" localSheetId="1">'01 - Hřiště s umělým tráv...'!$122:$122</definedName>
    <definedName name="_xlnm.Print_Titles" localSheetId="2">'02 - Oplocení'!$122:$122</definedName>
    <definedName name="_xlnm.Print_Titles" localSheetId="0">'Rekapitulace stavby'!$92:$92</definedName>
    <definedName name="_xlnm.Print_Area" localSheetId="1">'01 - Hřiště s umělým tráv...'!$C$4:$J$76,'01 - Hřiště s umělým tráv...'!$C$82:$J$104,'01 - Hřiště s umělým tráv...'!$C$110:$K$186</definedName>
    <definedName name="_xlnm.Print_Area" localSheetId="2">'02 - Oplocení'!$C$4:$J$76,'02 - Oplocení'!$C$82:$J$104,'02 - Oplocení'!$C$110:$K$170</definedName>
    <definedName name="_xlnm.Print_Area" localSheetId="0">'Rekapitulace stavby'!$D$4:$AO$76,'Rekapitulace stavby'!$C$82:$AQ$97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37" i="3" l="1"/>
  <c r="J36" i="3"/>
  <c r="AY96" i="1"/>
  <c r="J35" i="3"/>
  <c r="AX96" i="1" s="1"/>
  <c r="BI170" i="3"/>
  <c r="BH170" i="3"/>
  <c r="BG170" i="3"/>
  <c r="BF170" i="3"/>
  <c r="T170" i="3"/>
  <c r="R170" i="3"/>
  <c r="P170" i="3"/>
  <c r="BI168" i="3"/>
  <c r="BH168" i="3"/>
  <c r="BG168" i="3"/>
  <c r="BF168" i="3"/>
  <c r="T168" i="3"/>
  <c r="R168" i="3"/>
  <c r="P168" i="3"/>
  <c r="BI165" i="3"/>
  <c r="BH165" i="3"/>
  <c r="BG165" i="3"/>
  <c r="BF165" i="3"/>
  <c r="T165" i="3"/>
  <c r="T164" i="3"/>
  <c r="R165" i="3"/>
  <c r="R164" i="3"/>
  <c r="P165" i="3"/>
  <c r="P164" i="3" s="1"/>
  <c r="BI162" i="3"/>
  <c r="BH162" i="3"/>
  <c r="BG162" i="3"/>
  <c r="BF162" i="3"/>
  <c r="T162" i="3"/>
  <c r="R162" i="3"/>
  <c r="P162" i="3"/>
  <c r="BI160" i="3"/>
  <c r="BH160" i="3"/>
  <c r="BG160" i="3"/>
  <c r="BF160" i="3"/>
  <c r="T160" i="3"/>
  <c r="R160" i="3"/>
  <c r="P160" i="3"/>
  <c r="BI158" i="3"/>
  <c r="BH158" i="3"/>
  <c r="BG158" i="3"/>
  <c r="BF158" i="3"/>
  <c r="T158" i="3"/>
  <c r="R158" i="3"/>
  <c r="P158" i="3"/>
  <c r="BI156" i="3"/>
  <c r="BH156" i="3"/>
  <c r="BG156" i="3"/>
  <c r="BF156" i="3"/>
  <c r="T156" i="3"/>
  <c r="R156" i="3"/>
  <c r="P156" i="3"/>
  <c r="BI154" i="3"/>
  <c r="BH154" i="3"/>
  <c r="BG154" i="3"/>
  <c r="BF154" i="3"/>
  <c r="T154" i="3"/>
  <c r="R154" i="3"/>
  <c r="P154" i="3"/>
  <c r="BI153" i="3"/>
  <c r="BH153" i="3"/>
  <c r="BG153" i="3"/>
  <c r="BF153" i="3"/>
  <c r="T153" i="3"/>
  <c r="R153" i="3"/>
  <c r="P153" i="3"/>
  <c r="BI152" i="3"/>
  <c r="BH152" i="3"/>
  <c r="BG152" i="3"/>
  <c r="BF152" i="3"/>
  <c r="T152" i="3"/>
  <c r="R152" i="3"/>
  <c r="P152" i="3"/>
  <c r="BI150" i="3"/>
  <c r="BH150" i="3"/>
  <c r="BG150" i="3"/>
  <c r="BF150" i="3"/>
  <c r="T150" i="3"/>
  <c r="R150" i="3"/>
  <c r="P150" i="3"/>
  <c r="BI149" i="3"/>
  <c r="BH149" i="3"/>
  <c r="BG149" i="3"/>
  <c r="BF149" i="3"/>
  <c r="T149" i="3"/>
  <c r="R149" i="3"/>
  <c r="P149" i="3"/>
  <c r="BI148" i="3"/>
  <c r="BH148" i="3"/>
  <c r="BG148" i="3"/>
  <c r="BF148" i="3"/>
  <c r="T148" i="3"/>
  <c r="R148" i="3"/>
  <c r="P148" i="3"/>
  <c r="BI147" i="3"/>
  <c r="BH147" i="3"/>
  <c r="BG147" i="3"/>
  <c r="BF147" i="3"/>
  <c r="T147" i="3"/>
  <c r="R147" i="3"/>
  <c r="P147" i="3"/>
  <c r="BI145" i="3"/>
  <c r="BH145" i="3"/>
  <c r="BG145" i="3"/>
  <c r="BF145" i="3"/>
  <c r="T145" i="3"/>
  <c r="R145" i="3"/>
  <c r="P145" i="3"/>
  <c r="BI143" i="3"/>
  <c r="BH143" i="3"/>
  <c r="BG143" i="3"/>
  <c r="BF143" i="3"/>
  <c r="T143" i="3"/>
  <c r="R143" i="3"/>
  <c r="P143" i="3"/>
  <c r="BI141" i="3"/>
  <c r="BH141" i="3"/>
  <c r="BG141" i="3"/>
  <c r="BF141" i="3"/>
  <c r="T141" i="3"/>
  <c r="R141" i="3"/>
  <c r="P141" i="3"/>
  <c r="BI138" i="3"/>
  <c r="BH138" i="3"/>
  <c r="BG138" i="3"/>
  <c r="BF138" i="3"/>
  <c r="T138" i="3"/>
  <c r="R138" i="3"/>
  <c r="P138" i="3"/>
  <c r="BI135" i="3"/>
  <c r="BH135" i="3"/>
  <c r="BG135" i="3"/>
  <c r="BF135" i="3"/>
  <c r="T135" i="3"/>
  <c r="R135" i="3"/>
  <c r="P135" i="3"/>
  <c r="BI133" i="3"/>
  <c r="BH133" i="3"/>
  <c r="BG133" i="3"/>
  <c r="BF133" i="3"/>
  <c r="T133" i="3"/>
  <c r="R133" i="3"/>
  <c r="P133" i="3"/>
  <c r="BI132" i="3"/>
  <c r="BH132" i="3"/>
  <c r="BG132" i="3"/>
  <c r="BF132" i="3"/>
  <c r="T132" i="3"/>
  <c r="R132" i="3"/>
  <c r="P132" i="3"/>
  <c r="BI129" i="3"/>
  <c r="BH129" i="3"/>
  <c r="BG129" i="3"/>
  <c r="BF129" i="3"/>
  <c r="T129" i="3"/>
  <c r="R129" i="3"/>
  <c r="P129" i="3"/>
  <c r="BI126" i="3"/>
  <c r="BH126" i="3"/>
  <c r="BG126" i="3"/>
  <c r="BF126" i="3"/>
  <c r="T126" i="3"/>
  <c r="R126" i="3"/>
  <c r="P126" i="3"/>
  <c r="J119" i="3"/>
  <c r="F119" i="3"/>
  <c r="F117" i="3"/>
  <c r="E115" i="3"/>
  <c r="J91" i="3"/>
  <c r="F91" i="3"/>
  <c r="F89" i="3"/>
  <c r="E87" i="3"/>
  <c r="J24" i="3"/>
  <c r="E24" i="3"/>
  <c r="J92" i="3" s="1"/>
  <c r="J23" i="3"/>
  <c r="J18" i="3"/>
  <c r="E18" i="3"/>
  <c r="F120" i="3"/>
  <c r="J17" i="3"/>
  <c r="J12" i="3"/>
  <c r="J117" i="3" s="1"/>
  <c r="E7" i="3"/>
  <c r="E113" i="3" s="1"/>
  <c r="J37" i="2"/>
  <c r="J36" i="2"/>
  <c r="AY95" i="1" s="1"/>
  <c r="J35" i="2"/>
  <c r="AX95" i="1"/>
  <c r="BI186" i="2"/>
  <c r="BH186" i="2"/>
  <c r="BG186" i="2"/>
  <c r="BF186" i="2"/>
  <c r="T186" i="2"/>
  <c r="T185" i="2"/>
  <c r="R186" i="2"/>
  <c r="R185" i="2" s="1"/>
  <c r="P186" i="2"/>
  <c r="P185" i="2" s="1"/>
  <c r="BI184" i="2"/>
  <c r="BH184" i="2"/>
  <c r="BG184" i="2"/>
  <c r="BF184" i="2"/>
  <c r="T184" i="2"/>
  <c r="R184" i="2"/>
  <c r="P184" i="2"/>
  <c r="BI183" i="2"/>
  <c r="BH183" i="2"/>
  <c r="BG183" i="2"/>
  <c r="BF183" i="2"/>
  <c r="T183" i="2"/>
  <c r="R183" i="2"/>
  <c r="P183" i="2"/>
  <c r="BI181" i="2"/>
  <c r="BH181" i="2"/>
  <c r="BG181" i="2"/>
  <c r="BF181" i="2"/>
  <c r="T181" i="2"/>
  <c r="R181" i="2"/>
  <c r="P181" i="2"/>
  <c r="BI180" i="2"/>
  <c r="BH180" i="2"/>
  <c r="BG180" i="2"/>
  <c r="BF180" i="2"/>
  <c r="T180" i="2"/>
  <c r="R180" i="2"/>
  <c r="P180" i="2"/>
  <c r="BI177" i="2"/>
  <c r="BH177" i="2"/>
  <c r="BG177" i="2"/>
  <c r="BF177" i="2"/>
  <c r="T177" i="2"/>
  <c r="R177" i="2"/>
  <c r="P177" i="2"/>
  <c r="BI176" i="2"/>
  <c r="BH176" i="2"/>
  <c r="BG176" i="2"/>
  <c r="BF176" i="2"/>
  <c r="T176" i="2"/>
  <c r="R176" i="2"/>
  <c r="P176" i="2"/>
  <c r="BI173" i="2"/>
  <c r="BH173" i="2"/>
  <c r="BG173" i="2"/>
  <c r="BF173" i="2"/>
  <c r="T173" i="2"/>
  <c r="R173" i="2"/>
  <c r="P173" i="2"/>
  <c r="BI172" i="2"/>
  <c r="BH172" i="2"/>
  <c r="BG172" i="2"/>
  <c r="BF172" i="2"/>
  <c r="T172" i="2"/>
  <c r="R172" i="2"/>
  <c r="P172" i="2"/>
  <c r="BI170" i="2"/>
  <c r="BH170" i="2"/>
  <c r="BG170" i="2"/>
  <c r="BF170" i="2"/>
  <c r="T170" i="2"/>
  <c r="R170" i="2"/>
  <c r="P170" i="2"/>
  <c r="BI168" i="2"/>
  <c r="BH168" i="2"/>
  <c r="BG168" i="2"/>
  <c r="BF168" i="2"/>
  <c r="T168" i="2"/>
  <c r="R168" i="2"/>
  <c r="P168" i="2"/>
  <c r="BI165" i="2"/>
  <c r="BH165" i="2"/>
  <c r="BG165" i="2"/>
  <c r="BF165" i="2"/>
  <c r="T165" i="2"/>
  <c r="R165" i="2"/>
  <c r="P165" i="2"/>
  <c r="BI164" i="2"/>
  <c r="BH164" i="2"/>
  <c r="BG164" i="2"/>
  <c r="BF164" i="2"/>
  <c r="T164" i="2"/>
  <c r="R164" i="2"/>
  <c r="P164" i="2"/>
  <c r="BI163" i="2"/>
  <c r="BH163" i="2"/>
  <c r="BG163" i="2"/>
  <c r="BF163" i="2"/>
  <c r="T163" i="2"/>
  <c r="R163" i="2"/>
  <c r="P163" i="2"/>
  <c r="BI162" i="2"/>
  <c r="BH162" i="2"/>
  <c r="BG162" i="2"/>
  <c r="BF162" i="2"/>
  <c r="T162" i="2"/>
  <c r="R162" i="2"/>
  <c r="P162" i="2"/>
  <c r="BI161" i="2"/>
  <c r="BH161" i="2"/>
  <c r="BG161" i="2"/>
  <c r="BF161" i="2"/>
  <c r="T161" i="2"/>
  <c r="R161" i="2"/>
  <c r="P161" i="2"/>
  <c r="BI160" i="2"/>
  <c r="BH160" i="2"/>
  <c r="BG160" i="2"/>
  <c r="BF160" i="2"/>
  <c r="T160" i="2"/>
  <c r="R160" i="2"/>
  <c r="P160" i="2"/>
  <c r="BI157" i="2"/>
  <c r="BH157" i="2"/>
  <c r="F36" i="2" s="1"/>
  <c r="BG157" i="2"/>
  <c r="BF157" i="2"/>
  <c r="T157" i="2"/>
  <c r="R157" i="2"/>
  <c r="P157" i="2"/>
  <c r="BI149" i="2"/>
  <c r="BH149" i="2"/>
  <c r="BG149" i="2"/>
  <c r="BF149" i="2"/>
  <c r="T149" i="2"/>
  <c r="R149" i="2"/>
  <c r="P149" i="2"/>
  <c r="BI147" i="2"/>
  <c r="BH147" i="2"/>
  <c r="BG147" i="2"/>
  <c r="BF147" i="2"/>
  <c r="T147" i="2"/>
  <c r="R147" i="2"/>
  <c r="P147" i="2"/>
  <c r="BI145" i="2"/>
  <c r="BH145" i="2"/>
  <c r="BG145" i="2"/>
  <c r="BF145" i="2"/>
  <c r="T145" i="2"/>
  <c r="R145" i="2"/>
  <c r="P145" i="2"/>
  <c r="BI143" i="2"/>
  <c r="BH143" i="2"/>
  <c r="BG143" i="2"/>
  <c r="BF143" i="2"/>
  <c r="T143" i="2"/>
  <c r="R143" i="2"/>
  <c r="P143" i="2"/>
  <c r="BI142" i="2"/>
  <c r="BH142" i="2"/>
  <c r="BG142" i="2"/>
  <c r="BF142" i="2"/>
  <c r="T142" i="2"/>
  <c r="R142" i="2"/>
  <c r="P142" i="2"/>
  <c r="BI140" i="2"/>
  <c r="BH140" i="2"/>
  <c r="BG140" i="2"/>
  <c r="BF140" i="2"/>
  <c r="T140" i="2"/>
  <c r="T139" i="2"/>
  <c r="R140" i="2"/>
  <c r="R139" i="2"/>
  <c r="P140" i="2"/>
  <c r="P139" i="2" s="1"/>
  <c r="BI137" i="2"/>
  <c r="BH137" i="2"/>
  <c r="BG137" i="2"/>
  <c r="BF137" i="2"/>
  <c r="T137" i="2"/>
  <c r="R137" i="2"/>
  <c r="P137" i="2"/>
  <c r="BI134" i="2"/>
  <c r="BH134" i="2"/>
  <c r="BG134" i="2"/>
  <c r="F35" i="2" s="1"/>
  <c r="BF134" i="2"/>
  <c r="T134" i="2"/>
  <c r="R134" i="2"/>
  <c r="P134" i="2"/>
  <c r="BI132" i="2"/>
  <c r="BH132" i="2"/>
  <c r="BG132" i="2"/>
  <c r="BF132" i="2"/>
  <c r="T132" i="2"/>
  <c r="R132" i="2"/>
  <c r="P132" i="2"/>
  <c r="BI130" i="2"/>
  <c r="F37" i="2" s="1"/>
  <c r="BH130" i="2"/>
  <c r="BG130" i="2"/>
  <c r="BF130" i="2"/>
  <c r="T130" i="2"/>
  <c r="R130" i="2"/>
  <c r="P130" i="2"/>
  <c r="BI128" i="2"/>
  <c r="BH128" i="2"/>
  <c r="BG128" i="2"/>
  <c r="BF128" i="2"/>
  <c r="J34" i="2" s="1"/>
  <c r="T128" i="2"/>
  <c r="R128" i="2"/>
  <c r="P128" i="2"/>
  <c r="BI126" i="2"/>
  <c r="BH126" i="2"/>
  <c r="BG126" i="2"/>
  <c r="BF126" i="2"/>
  <c r="T126" i="2"/>
  <c r="R126" i="2"/>
  <c r="P126" i="2"/>
  <c r="J119" i="2"/>
  <c r="F119" i="2"/>
  <c r="F117" i="2"/>
  <c r="E115" i="2"/>
  <c r="J91" i="2"/>
  <c r="F91" i="2"/>
  <c r="F89" i="2"/>
  <c r="E87" i="2"/>
  <c r="J24" i="2"/>
  <c r="E24" i="2"/>
  <c r="J120" i="2"/>
  <c r="J23" i="2"/>
  <c r="J18" i="2"/>
  <c r="E18" i="2"/>
  <c r="F120" i="2" s="1"/>
  <c r="J17" i="2"/>
  <c r="J12" i="2"/>
  <c r="J117" i="2" s="1"/>
  <c r="E7" i="2"/>
  <c r="E113" i="2" s="1"/>
  <c r="L90" i="1"/>
  <c r="AM90" i="1"/>
  <c r="AM89" i="1"/>
  <c r="L89" i="1"/>
  <c r="AM87" i="1"/>
  <c r="L87" i="1"/>
  <c r="L85" i="1"/>
  <c r="L84" i="1"/>
  <c r="J181" i="2"/>
  <c r="J173" i="2"/>
  <c r="J168" i="2"/>
  <c r="J163" i="2"/>
  <c r="J160" i="2"/>
  <c r="J145" i="2"/>
  <c r="BK137" i="2"/>
  <c r="BK170" i="3"/>
  <c r="J156" i="3"/>
  <c r="J154" i="3"/>
  <c r="J141" i="3"/>
  <c r="BK168" i="3"/>
  <c r="BK141" i="3"/>
  <c r="J170" i="3"/>
  <c r="J158" i="3"/>
  <c r="J147" i="3"/>
  <c r="J168" i="3"/>
  <c r="J150" i="3"/>
  <c r="J160" i="3"/>
  <c r="J126" i="3"/>
  <c r="BK183" i="2"/>
  <c r="J176" i="2"/>
  <c r="J165" i="2"/>
  <c r="BK160" i="2"/>
  <c r="BK145" i="2"/>
  <c r="J140" i="2"/>
  <c r="BK130" i="2"/>
  <c r="J145" i="3"/>
  <c r="J135" i="3"/>
  <c r="BK156" i="3"/>
  <c r="BK186" i="2"/>
  <c r="BK180" i="2"/>
  <c r="BK172" i="2"/>
  <c r="BK164" i="2"/>
  <c r="J161" i="2"/>
  <c r="J149" i="2"/>
  <c r="BK143" i="2"/>
  <c r="J137" i="2"/>
  <c r="BK126" i="2"/>
  <c r="J162" i="3"/>
  <c r="BK145" i="3"/>
  <c r="BK184" i="2"/>
  <c r="J180" i="2"/>
  <c r="J172" i="2"/>
  <c r="BK163" i="2"/>
  <c r="BK147" i="2"/>
  <c r="J142" i="2"/>
  <c r="J130" i="2"/>
  <c r="J152" i="3"/>
  <c r="BK158" i="3"/>
  <c r="BK133" i="3"/>
  <c r="J186" i="2"/>
  <c r="BK176" i="2"/>
  <c r="BK165" i="2"/>
  <c r="J162" i="2"/>
  <c r="J147" i="2"/>
  <c r="BK134" i="2"/>
  <c r="BK128" i="2"/>
  <c r="BK152" i="3"/>
  <c r="J133" i="3"/>
  <c r="J183" i="2"/>
  <c r="J177" i="2"/>
  <c r="BK170" i="2"/>
  <c r="J164" i="2"/>
  <c r="BK157" i="2"/>
  <c r="BK140" i="2"/>
  <c r="J132" i="2"/>
  <c r="J126" i="2"/>
  <c r="BK162" i="3"/>
  <c r="BK160" i="3"/>
  <c r="J153" i="3"/>
  <c r="J129" i="3"/>
  <c r="BK153" i="3"/>
  <c r="BK129" i="3"/>
  <c r="BK154" i="3"/>
  <c r="BK138" i="3"/>
  <c r="J132" i="3"/>
  <c r="J148" i="3"/>
  <c r="BK143" i="3"/>
  <c r="BK181" i="2"/>
  <c r="BK173" i="2"/>
  <c r="J170" i="2"/>
  <c r="BK162" i="2"/>
  <c r="J157" i="2"/>
  <c r="BK142" i="2"/>
  <c r="BK132" i="2"/>
  <c r="AS94" i="1"/>
  <c r="J149" i="3"/>
  <c r="BK150" i="3"/>
  <c r="BK126" i="3"/>
  <c r="J165" i="3"/>
  <c r="BK149" i="3"/>
  <c r="BK165" i="3"/>
  <c r="BK147" i="3"/>
  <c r="J143" i="3"/>
  <c r="BK135" i="3"/>
  <c r="J184" i="2"/>
  <c r="BK177" i="2"/>
  <c r="BK168" i="2"/>
  <c r="BK161" i="2"/>
  <c r="BK149" i="2"/>
  <c r="J143" i="2"/>
  <c r="J134" i="2"/>
  <c r="J128" i="2"/>
  <c r="BK148" i="3"/>
  <c r="BK132" i="3"/>
  <c r="J138" i="3"/>
  <c r="F34" i="2" l="1"/>
  <c r="T125" i="2"/>
  <c r="R141" i="2"/>
  <c r="T175" i="2"/>
  <c r="BK146" i="3"/>
  <c r="J146" i="3" s="1"/>
  <c r="J100" i="3" s="1"/>
  <c r="P141" i="2"/>
  <c r="T159" i="2"/>
  <c r="BK125" i="3"/>
  <c r="J125" i="3" s="1"/>
  <c r="J98" i="3" s="1"/>
  <c r="T146" i="3"/>
  <c r="P125" i="2"/>
  <c r="P159" i="2"/>
  <c r="BK175" i="2"/>
  <c r="J175" i="2"/>
  <c r="J102" i="2" s="1"/>
  <c r="P125" i="3"/>
  <c r="P137" i="3"/>
  <c r="BK167" i="3"/>
  <c r="J167" i="3"/>
  <c r="J103" i="3" s="1"/>
  <c r="P146" i="3"/>
  <c r="BK125" i="2"/>
  <c r="BK159" i="2"/>
  <c r="J159" i="2"/>
  <c r="J101" i="2"/>
  <c r="R175" i="2"/>
  <c r="T125" i="3"/>
  <c r="R137" i="3"/>
  <c r="R124" i="3" s="1"/>
  <c r="R123" i="3" s="1"/>
  <c r="R167" i="3"/>
  <c r="R166" i="3"/>
  <c r="R125" i="2"/>
  <c r="T141" i="2"/>
  <c r="P175" i="2"/>
  <c r="R125" i="3"/>
  <c r="R146" i="3"/>
  <c r="P167" i="3"/>
  <c r="P166" i="3"/>
  <c r="BK141" i="2"/>
  <c r="J141" i="2"/>
  <c r="J100" i="2"/>
  <c r="R159" i="2"/>
  <c r="BK137" i="3"/>
  <c r="J137" i="3"/>
  <c r="J99" i="3" s="1"/>
  <c r="T137" i="3"/>
  <c r="T167" i="3"/>
  <c r="T166" i="3"/>
  <c r="BK139" i="2"/>
  <c r="J139" i="2"/>
  <c r="J99" i="2"/>
  <c r="BK164" i="3"/>
  <c r="J164" i="3"/>
  <c r="J101" i="3"/>
  <c r="BK185" i="2"/>
  <c r="J185" i="2"/>
  <c r="J103" i="2" s="1"/>
  <c r="F92" i="3"/>
  <c r="BE148" i="3"/>
  <c r="BE149" i="3"/>
  <c r="BE150" i="3"/>
  <c r="J89" i="3"/>
  <c r="BE129" i="3"/>
  <c r="BE132" i="3"/>
  <c r="BE152" i="3"/>
  <c r="BE153" i="3"/>
  <c r="J120" i="3"/>
  <c r="BE145" i="3"/>
  <c r="BE154" i="3"/>
  <c r="BE156" i="3"/>
  <c r="BE165" i="3"/>
  <c r="BE170" i="3"/>
  <c r="J125" i="2"/>
  <c r="J98" i="2" s="1"/>
  <c r="E85" i="3"/>
  <c r="BE133" i="3"/>
  <c r="BE135" i="3"/>
  <c r="BE138" i="3"/>
  <c r="BE141" i="3"/>
  <c r="BE158" i="3"/>
  <c r="BE126" i="3"/>
  <c r="BE160" i="3"/>
  <c r="BE168" i="3"/>
  <c r="BE143" i="3"/>
  <c r="BE147" i="3"/>
  <c r="BE162" i="3"/>
  <c r="BB95" i="1"/>
  <c r="BA95" i="1"/>
  <c r="BC95" i="1"/>
  <c r="BC94" i="1" s="1"/>
  <c r="W32" i="1" s="1"/>
  <c r="AW95" i="1"/>
  <c r="E85" i="2"/>
  <c r="J89" i="2"/>
  <c r="F92" i="2"/>
  <c r="J92" i="2"/>
  <c r="BE126" i="2"/>
  <c r="BE128" i="2"/>
  <c r="BE130" i="2"/>
  <c r="BE132" i="2"/>
  <c r="BE134" i="2"/>
  <c r="BE137" i="2"/>
  <c r="BE140" i="2"/>
  <c r="BE142" i="2"/>
  <c r="BE143" i="2"/>
  <c r="BE145" i="2"/>
  <c r="BE147" i="2"/>
  <c r="BE149" i="2"/>
  <c r="BE157" i="2"/>
  <c r="BE160" i="2"/>
  <c r="BE161" i="2"/>
  <c r="BE162" i="2"/>
  <c r="BE163" i="2"/>
  <c r="BE164" i="2"/>
  <c r="BE165" i="2"/>
  <c r="BE168" i="2"/>
  <c r="BE170" i="2"/>
  <c r="BE172" i="2"/>
  <c r="BE173" i="2"/>
  <c r="BE176" i="2"/>
  <c r="BE177" i="2"/>
  <c r="BE180" i="2"/>
  <c r="BE181" i="2"/>
  <c r="BE183" i="2"/>
  <c r="BE184" i="2"/>
  <c r="BE186" i="2"/>
  <c r="BD95" i="1"/>
  <c r="J34" i="3"/>
  <c r="AW96" i="1" s="1"/>
  <c r="F34" i="3"/>
  <c r="BA96" i="1" s="1"/>
  <c r="F36" i="3"/>
  <c r="BC96" i="1" s="1"/>
  <c r="F37" i="3"/>
  <c r="BD96" i="1"/>
  <c r="BD94" i="1"/>
  <c r="W33" i="1" s="1"/>
  <c r="F35" i="3"/>
  <c r="BB96" i="1" s="1"/>
  <c r="BB94" i="1" s="1"/>
  <c r="W31" i="1" s="1"/>
  <c r="BA94" i="1" l="1"/>
  <c r="W30" i="1" s="1"/>
  <c r="T124" i="3"/>
  <c r="T123" i="3"/>
  <c r="P124" i="3"/>
  <c r="P123" i="3" s="1"/>
  <c r="AU96" i="1" s="1"/>
  <c r="R124" i="2"/>
  <c r="R123" i="2" s="1"/>
  <c r="BK124" i="2"/>
  <c r="J124" i="2" s="1"/>
  <c r="J97" i="2" s="1"/>
  <c r="P124" i="2"/>
  <c r="P123" i="2" s="1"/>
  <c r="AU95" i="1" s="1"/>
  <c r="T124" i="2"/>
  <c r="T123" i="2"/>
  <c r="BK124" i="3"/>
  <c r="J124" i="3" s="1"/>
  <c r="J97" i="3" s="1"/>
  <c r="BK166" i="3"/>
  <c r="J166" i="3"/>
  <c r="J102" i="3"/>
  <c r="J33" i="3"/>
  <c r="AV96" i="1" s="1"/>
  <c r="AT96" i="1" s="1"/>
  <c r="AW94" i="1"/>
  <c r="AK30" i="1"/>
  <c r="AX94" i="1"/>
  <c r="F33" i="3"/>
  <c r="AZ96" i="1" s="1"/>
  <c r="J33" i="2"/>
  <c r="AV95" i="1" s="1"/>
  <c r="AT95" i="1" s="1"/>
  <c r="F33" i="2"/>
  <c r="AZ95" i="1"/>
  <c r="AY94" i="1"/>
  <c r="BK123" i="2" l="1"/>
  <c r="J123" i="2" s="1"/>
  <c r="J96" i="2" s="1"/>
  <c r="BK123" i="3"/>
  <c r="J123" i="3" s="1"/>
  <c r="J96" i="3" s="1"/>
  <c r="AU94" i="1"/>
  <c r="AZ94" i="1"/>
  <c r="W29" i="1" s="1"/>
  <c r="J30" i="3" l="1"/>
  <c r="AG96" i="1" s="1"/>
  <c r="J30" i="2"/>
  <c r="AG95" i="1" s="1"/>
  <c r="AG94" i="1" s="1"/>
  <c r="AK26" i="1" s="1"/>
  <c r="AK35" i="1" s="1"/>
  <c r="AV94" i="1"/>
  <c r="AK29" i="1"/>
  <c r="J39" i="2" l="1"/>
  <c r="J39" i="3"/>
  <c r="AN95" i="1"/>
  <c r="AN96" i="1"/>
  <c r="AT94" i="1"/>
  <c r="AN94" i="1"/>
</calcChain>
</file>

<file path=xl/sharedStrings.xml><?xml version="1.0" encoding="utf-8"?>
<sst xmlns="http://schemas.openxmlformats.org/spreadsheetml/2006/main" count="1711" uniqueCount="370">
  <si>
    <t>Export Komplet</t>
  </si>
  <si>
    <t/>
  </si>
  <si>
    <t>2.0</t>
  </si>
  <si>
    <t>ZAMOK</t>
  </si>
  <si>
    <t>False</t>
  </si>
  <si>
    <t>{0ea7f6b0-4fb2-4ac5-b1a0-5a0a259098dc}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</si>
  <si>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</si>
  <si>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</si>
  <si>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</si>
  <si>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</si>
  <si>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</si>
  <si>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</si>
  <si>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</si>
  <si>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</si>
  <si>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201204_a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</si>
  <si>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</si>
  <si>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</si>
  <si>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Úprava plochy multifunkč.hřiště a umístění oplocení, Hulice</t>
  </si>
  <si>
    <t>KSO:</t>
  </si>
  <si>
    <t>CC-CZ:</t>
  </si>
  <si>
    <t>Místo:</t>
  </si>
  <si>
    <t>sportovní areál obce Hulice</t>
  </si>
  <si>
    <t>Datum:</t>
  </si>
  <si>
    <t>18. 11. 2022</t>
  </si>
  <si>
    <t>Zadavatel:</t>
  </si>
  <si>
    <t>IČ:</t>
  </si>
  <si>
    <t>00231801</t>
  </si>
  <si>
    <t>Obec Hulice</t>
  </si>
  <si>
    <t>DIČ:</t>
  </si>
  <si>
    <t>Uchazeč:</t>
  </si>
  <si>
    <t>Vyplň údaj</t>
  </si>
  <si>
    <t>Projektant:</t>
  </si>
  <si>
    <t>27914577</t>
  </si>
  <si>
    <t>CZGDA s.r.o.</t>
  </si>
  <si>
    <t>True</t>
  </si>
  <si>
    <t>Zpracovatel:</t>
  </si>
  <si>
    <t xml:space="preserve"> 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</si>
  <si>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</si>
  <si>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</si>
  <si>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</si>
  <si>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</si>
  <si>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</si>
  <si>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</si>
  <si>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</si>
  <si>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</si>
  <si>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</si>
  <si>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</si>
  <si>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</si>
  <si>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</si>
  <si>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</si>
  <si>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</si>
  <si>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</si>
  <si>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</si>
  <si>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</si>
  <si>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</si>
  <si>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</si>
  <si>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</si>
  <si>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</si>
  <si>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</si>
  <si>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</si>
  <si>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</si>
  <si>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</si>
  <si>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</si>
  <si>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</si>
  <si>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</si>
  <si>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</si>
  <si>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</si>
  <si>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</si>
  <si>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</si>
  <si>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</si>
  <si>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</si>
  <si>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</si>
  <si>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</si>
  <si>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</si>
  <si>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</si>
  <si>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</si>
  <si>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</si>
  <si>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</si>
  <si>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</si>
  <si>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</si>
  <si>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</si>
  <si>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</si>
  <si>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</si>
  <si>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</t>
  </si>
  <si>
    <t>Hřiště s umělým trávníkem</t>
  </si>
  <si>
    <t>STA</t>
  </si>
  <si>
    <t>1</t>
  </si>
  <si>
    <t>{d1a887ab-1947-49c9-b915-ebf90113bbe7}</t>
  </si>
  <si>
    <t>2</t>
  </si>
  <si>
    <t>02</t>
  </si>
  <si>
    <t>Oplocení</t>
  </si>
  <si>
    <t>{57c7ddee-608f-4b7b-a20f-d4fca19602ce}</t>
  </si>
  <si>
    <t>KRYCÍ LIST SOUPISU PRACÍ</t>
  </si>
  <si>
    <t>Objekt:</t>
  </si>
  <si>
    <t>01 - Hřiště s umělým trávníkem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</si>
  <si>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</si>
  <si>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</si>
  <si>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</si>
  <si>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</si>
  <si>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</si>
  <si>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</si>
  <si>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</si>
  <si>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</si>
  <si>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5 - Komunikace pozemní</t>
  </si>
  <si>
    <t xml:space="preserve">    9 - Ostatní konstrukce a práce, bourání</t>
  </si>
  <si>
    <t xml:space="preserve">    997 - Přesun sutě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</si>
  <si>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</si>
  <si>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</si>
  <si>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</si>
  <si>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</si>
  <si>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</si>
  <si>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</si>
  <si>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</si>
  <si>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</si>
  <si>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</si>
  <si>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</si>
  <si>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</si>
  <si>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</si>
  <si>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</si>
  <si>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Dodavatel</t>
  </si>
  <si>
    <t>Náklady soupisu celkem</t>
  </si>
  <si>
    <t>HSV</t>
  </si>
  <si>
    <t>Práce a dodávky HSV</t>
  </si>
  <si>
    <t>ROZPOCET</t>
  </si>
  <si>
    <t>Zemní práce</t>
  </si>
  <si>
    <t>K</t>
  </si>
  <si>
    <t>113106124</t>
  </si>
  <si>
    <t>Rozebrání dlažeb z plastových nebo pryžových dlaždic komunikací pro ručně</t>
  </si>
  <si>
    <t>m2</t>
  </si>
  <si>
    <t>CS ÚRS 2022 02</t>
  </si>
  <si>
    <t>4</t>
  </si>
  <si>
    <t>-633898837</t>
  </si>
  <si>
    <t>VV</t>
  </si>
  <si>
    <t>36,0*18,0</t>
  </si>
  <si>
    <t>113107221</t>
  </si>
  <si>
    <t>Odstranění podkladu z kameniva drceného tl do 100 mm strojně pl přes 200 m2</t>
  </si>
  <si>
    <t>-105575485</t>
  </si>
  <si>
    <t>3</t>
  </si>
  <si>
    <t>113204111</t>
  </si>
  <si>
    <t>Vytrhání obrub záhonových</t>
  </si>
  <si>
    <t>m</t>
  </si>
  <si>
    <t>359733239</t>
  </si>
  <si>
    <t>(36,0+18,0)*2</t>
  </si>
  <si>
    <t>181951112</t>
  </si>
  <si>
    <t>Úprava pláně v hornině třídy těžitelnosti I skupiny 1 až 3 se zhutněním strojně</t>
  </si>
  <si>
    <t>-203914868</t>
  </si>
  <si>
    <t>5</t>
  </si>
  <si>
    <t>183451R01</t>
  </si>
  <si>
    <t>Oprava navazujích travnatých ploch kolem hřiště</t>
  </si>
  <si>
    <t>-1459858835</t>
  </si>
  <si>
    <t>oprava ploch dotčených stavbou předpoklad do 200 m2</t>
  </si>
  <si>
    <t>200</t>
  </si>
  <si>
    <t>6</t>
  </si>
  <si>
    <t>184813211</t>
  </si>
  <si>
    <t>Ochranné oplocení kořenové zóny stromu v rovině nebo na svahu do 1:5 v do 1500 mm</t>
  </si>
  <si>
    <t>1775144428</t>
  </si>
  <si>
    <t>36,0+2*18,0</t>
  </si>
  <si>
    <t>Zakládání</t>
  </si>
  <si>
    <t>7</t>
  </si>
  <si>
    <t>275313R01</t>
  </si>
  <si>
    <t>D+M PVC chráničky pro zemní pouzdra</t>
  </si>
  <si>
    <t>ks</t>
  </si>
  <si>
    <t>-1278946694</t>
  </si>
  <si>
    <t>Komunikace pozemní</t>
  </si>
  <si>
    <t>8</t>
  </si>
  <si>
    <t>564710R01</t>
  </si>
  <si>
    <t>Podklad z kameniva hrubého drceného vel. 0-4 mm tl 30 mm, utažené Edf2=50MPa</t>
  </si>
  <si>
    <t>553830983</t>
  </si>
  <si>
    <t>9</t>
  </si>
  <si>
    <t>564720011</t>
  </si>
  <si>
    <t>Podklad z kameniva hrubého drceného vel. 8-16 mm plochy přes 100 m2 tl 80 mm</t>
  </si>
  <si>
    <t>1029549881</t>
  </si>
  <si>
    <t>10</t>
  </si>
  <si>
    <t>569000R02</t>
  </si>
  <si>
    <t>Vyrovnání plochy hřiště graderem s laserovou nivelací</t>
  </si>
  <si>
    <t>905427070</t>
  </si>
  <si>
    <t>648*2</t>
  </si>
  <si>
    <t>11</t>
  </si>
  <si>
    <t>589161111</t>
  </si>
  <si>
    <t>Umělý trávník pro fotbal výška vlasu do 40 mm hmotnost do 2,5 kg/m2 zásyp písek a EPDM granulát</t>
  </si>
  <si>
    <t>-1448166541</t>
  </si>
  <si>
    <t>12</t>
  </si>
  <si>
    <t>589811111</t>
  </si>
  <si>
    <t>Vodorovné značení (lajnování) hřišť pro tenis a multisport š 5 cm</t>
  </si>
  <si>
    <t>1767270114</t>
  </si>
  <si>
    <t>basketbal</t>
  </si>
  <si>
    <t>32,0*2+15,0*3+3,5*3,14*2+6,75*3,14*2*0,8+2,5*3,14+(3,0*2+5,8*2+4,9+1,25)*2+0,25*3,14*2</t>
  </si>
  <si>
    <t>tenis</t>
  </si>
  <si>
    <t>23,77*4+10,97*2+8,26*2+12,8</t>
  </si>
  <si>
    <t>volejbal/nohejbal</t>
  </si>
  <si>
    <t>18*2+9*4</t>
  </si>
  <si>
    <t>Součet</t>
  </si>
  <si>
    <t>13</t>
  </si>
  <si>
    <t>589811121</t>
  </si>
  <si>
    <t>Vodorovné značení (lajnování) fotbalových hřišť š 10 cm</t>
  </si>
  <si>
    <t>-1200579054</t>
  </si>
  <si>
    <t>6,0*3,14+0,25*3,14*5+12,0*3,14+3,6*2+1,35*2</t>
  </si>
  <si>
    <t>Ostatní konstrukce a práce, bourání</t>
  </si>
  <si>
    <t>14</t>
  </si>
  <si>
    <t>916230R01</t>
  </si>
  <si>
    <t>Přenosná branka pro malý fotbal/házenou, rozměry 3x2m, ocelový rám, žárový pozink s povrchovou úpravou</t>
  </si>
  <si>
    <t>kpl</t>
  </si>
  <si>
    <t>402141046</t>
  </si>
  <si>
    <t>916230R02</t>
  </si>
  <si>
    <t>Sada pro volejbal/nohejbal (zemní pouzdra, sloupky do pouzder + síť), žárový pozink</t>
  </si>
  <si>
    <t>94055403</t>
  </si>
  <si>
    <t>16</t>
  </si>
  <si>
    <t>916230R03</t>
  </si>
  <si>
    <t>Sada pro tenis (zemní pouzdra, sloupky do pouzder + síť), žárový pozink</t>
  </si>
  <si>
    <t>-204696660</t>
  </si>
  <si>
    <t>17</t>
  </si>
  <si>
    <t>916230R04</t>
  </si>
  <si>
    <t>Sada pro badminton (zemní pouzdra, sloupky do pouzder + síť), žárový pozink</t>
  </si>
  <si>
    <t>-541678097</t>
  </si>
  <si>
    <t>18</t>
  </si>
  <si>
    <t>916230R05</t>
  </si>
  <si>
    <t>Integrovaný basketbalový koš včetně konstrukce k ocelovým sloupům oplocení</t>
  </si>
  <si>
    <t>kus</t>
  </si>
  <si>
    <t>-825650086</t>
  </si>
  <si>
    <t>19</t>
  </si>
  <si>
    <t>916231213</t>
  </si>
  <si>
    <t>Osazení chodníkového obrubníku betonového stojatého s boční opěrou do lože z betonu prostého</t>
  </si>
  <si>
    <t>-1809136243</t>
  </si>
  <si>
    <t>obrubník kolem hřiště</t>
  </si>
  <si>
    <t>20</t>
  </si>
  <si>
    <t>M</t>
  </si>
  <si>
    <t>59217037</t>
  </si>
  <si>
    <t>obrubník betonový parkový přírodní 500x50x200mm</t>
  </si>
  <si>
    <t>1150076313</t>
  </si>
  <si>
    <t>108*1,05 'Přepočtené koeficientem množství</t>
  </si>
  <si>
    <t>916991121</t>
  </si>
  <si>
    <t>Lože pod obrubníky, krajníky nebo obruby z dlažebních kostek z betonu prostého</t>
  </si>
  <si>
    <t>m3</t>
  </si>
  <si>
    <t>100350074</t>
  </si>
  <si>
    <t>108,0*0,155*0,1</t>
  </si>
  <si>
    <t>22</t>
  </si>
  <si>
    <t>966071711</t>
  </si>
  <si>
    <t>Bourání sloupků a vzpěr plotových ocelových do 2,5 m zabetonovaných</t>
  </si>
  <si>
    <t>2028005336</t>
  </si>
  <si>
    <t>23</t>
  </si>
  <si>
    <t>966071822</t>
  </si>
  <si>
    <t>Rozebrání oplocení z drátěného pletiva se čtvercovými oky v přes 1,6 do 2,0 m</t>
  </si>
  <si>
    <t>1915931319</t>
  </si>
  <si>
    <t>997</t>
  </si>
  <si>
    <t>Přesun sutě</t>
  </si>
  <si>
    <t>24</t>
  </si>
  <si>
    <t>997013501</t>
  </si>
  <si>
    <t>Odvoz suti a vybouraných hmot na skládku nebo meziskládku do 1 km se složením</t>
  </si>
  <si>
    <t>t</t>
  </si>
  <si>
    <t>1549832671</t>
  </si>
  <si>
    <t>25</t>
  </si>
  <si>
    <t>997013509</t>
  </si>
  <si>
    <t>Příplatek k odvozu suti a vybouraných hmot na skládku ZKD 1 km přes 1 km</t>
  </si>
  <si>
    <t>-664590049</t>
  </si>
  <si>
    <t>odvoz na skládku vzdálenou 26 km</t>
  </si>
  <si>
    <t>146,799*25</t>
  </si>
  <si>
    <t>26</t>
  </si>
  <si>
    <t>997013601</t>
  </si>
  <si>
    <t>Poplatek za uložení na skládce (skládkovné) stavebního odpadu betonového kód odpadu 17 01 01</t>
  </si>
  <si>
    <t>-245278925</t>
  </si>
  <si>
    <t>27</t>
  </si>
  <si>
    <t>997013631</t>
  </si>
  <si>
    <t>Poplatek za uložení na skládce (skládkovné) stavebního odpadu směsného kód odpadu 17 09 04</t>
  </si>
  <si>
    <t>-1531571603</t>
  </si>
  <si>
    <t>2,891+0,286</t>
  </si>
  <si>
    <t>28</t>
  </si>
  <si>
    <t>997013655</t>
  </si>
  <si>
    <t>Poplatek za uložení na skládce (skládkovné) zeminy a kamení kód odpadu 17 05 04</t>
  </si>
  <si>
    <t>1953194450</t>
  </si>
  <si>
    <t>29</t>
  </si>
  <si>
    <t>997013813</t>
  </si>
  <si>
    <t>Poplatek za uložení na skládce (skládkovné) stavebního odpadu z plastických hmot kód odpadu 17 02 03</t>
  </si>
  <si>
    <t>-1817931324</t>
  </si>
  <si>
    <t>998</t>
  </si>
  <si>
    <t>Přesun hmot</t>
  </si>
  <si>
    <t>30</t>
  </si>
  <si>
    <t>998222012</t>
  </si>
  <si>
    <t>Přesun hmot pro tělovýchovné plochy</t>
  </si>
  <si>
    <t>-824262606</t>
  </si>
  <si>
    <t>02 - Oplocení</t>
  </si>
  <si>
    <t xml:space="preserve">    3 - Svislé a kompletní konstrukce</t>
  </si>
  <si>
    <t>PSV - Práce a dodávky PSV</t>
  </si>
  <si>
    <t xml:space="preserve">    783 - Dokončovací práce - nátěry</t>
  </si>
  <si>
    <t>131251103</t>
  </si>
  <si>
    <t>Hloubení jam nezapažených v hornině třídy těžitelnosti I skupiny 3 objem do 100 m3 strojně</t>
  </si>
  <si>
    <t>501143075</t>
  </si>
  <si>
    <t>patky oplocení 1,1x1,1x0,9m</t>
  </si>
  <si>
    <t>(11+7)*2*1,5*1,5*0,9</t>
  </si>
  <si>
    <t>162351103</t>
  </si>
  <si>
    <t>Vodorovné přemístění přes 50 do 500 m výkopku/sypaniny z horniny třídy těžitelnosti I skupiny 1 až 3</t>
  </si>
  <si>
    <t>1642138616</t>
  </si>
  <si>
    <t xml:space="preserve">umístění v místě stavby </t>
  </si>
  <si>
    <t>72,9-33,696</t>
  </si>
  <si>
    <t>171251101</t>
  </si>
  <si>
    <t>Uložení sypaniny do násypů nezhutněných strojně</t>
  </si>
  <si>
    <t>-1059089957</t>
  </si>
  <si>
    <t>174151101</t>
  </si>
  <si>
    <t>Zásyp jam, šachet rýh nebo kolem objektů sypaninou se zhutněním</t>
  </si>
  <si>
    <t>1468017160</t>
  </si>
  <si>
    <t>72,9-36*1,1*1,1*0,9</t>
  </si>
  <si>
    <t>1525287710</t>
  </si>
  <si>
    <t>36*0,7*0,7</t>
  </si>
  <si>
    <t>275313711</t>
  </si>
  <si>
    <t>Základové patky z betonu tř. C 20/25</t>
  </si>
  <si>
    <t>-1732471400</t>
  </si>
  <si>
    <t>patky oplocení 1,1x1,1x0,9</t>
  </si>
  <si>
    <t>36*1,1*1,1*0,9</t>
  </si>
  <si>
    <t>Osazení PVC pouzdra pro ocelové sloupky</t>
  </si>
  <si>
    <t>1024439115</t>
  </si>
  <si>
    <t>36*1,2</t>
  </si>
  <si>
    <t>275351121</t>
  </si>
  <si>
    <t>Zřízení bednění základových patek</t>
  </si>
  <si>
    <t>-1845530230</t>
  </si>
  <si>
    <t>36*1,1*4*0,9</t>
  </si>
  <si>
    <t>275351122</t>
  </si>
  <si>
    <t>Odstranění bednění základových patek</t>
  </si>
  <si>
    <t>-1440972759</t>
  </si>
  <si>
    <t>Svislé a kompletní konstrukce</t>
  </si>
  <si>
    <t>338171R01</t>
  </si>
  <si>
    <t>Osazování sloupků a vzpěr plotových ocelových v přes 2,60 m se zalitím MC</t>
  </si>
  <si>
    <t>1411186055</t>
  </si>
  <si>
    <t>553421R02.1</t>
  </si>
  <si>
    <t>ocelový sloup žárově zinkovaný pro oplocení v.4,0 m, ocel.trubka prům.76 mm délky 5,0 m, vč.úchytů pro fošny</t>
  </si>
  <si>
    <t>1843202566</t>
  </si>
  <si>
    <t>553421R02.2</t>
  </si>
  <si>
    <t>ocelový sloup žárově zinkovaný pro branku v oplocení v.4,0 m, ocel.trubka prům.76 mm délky 5,0 m, vč.úchytů pro fošny</t>
  </si>
  <si>
    <t>-1777493209</t>
  </si>
  <si>
    <t>553421R03</t>
  </si>
  <si>
    <t>příčník žárově zinkovaný mezi sloupy pro ochranné sítě z ocelové trubky prům.38 mm</t>
  </si>
  <si>
    <t>-32206548</t>
  </si>
  <si>
    <t>36,0+2*2+2</t>
  </si>
  <si>
    <t>348101310</t>
  </si>
  <si>
    <t>Osazení vrat nebo vrátek k oplocení na dřevěné sloupky pl do 2 m2</t>
  </si>
  <si>
    <t>-454504114</t>
  </si>
  <si>
    <t>55342R04</t>
  </si>
  <si>
    <t>branka oplocení jednokřídlá 1240x2100 mm vč.povrchové úpravy, závěsů a zajištění polohy</t>
  </si>
  <si>
    <t>-913509135</t>
  </si>
  <si>
    <t>348401R05</t>
  </si>
  <si>
    <t>Montáž ochranné sítě napnuté mezi sloupky pomocí nerezových lanek</t>
  </si>
  <si>
    <t>-1436629488</t>
  </si>
  <si>
    <t>(36,26+18,26)*2*(4,0-1,2)</t>
  </si>
  <si>
    <t>31324R06</t>
  </si>
  <si>
    <t>bezuzlová síť pro oplocení, čtvercové oko 45x45 mm, polypropylen tl. 3 mm</t>
  </si>
  <si>
    <t>-708206620</t>
  </si>
  <si>
    <t>305,312*1,1 'Přepočtené koeficientem množství</t>
  </si>
  <si>
    <t>348501211</t>
  </si>
  <si>
    <t>Osazení oplocení z dřevěných prken výšky do 2 m vč.spojovacích prvků</t>
  </si>
  <si>
    <t>-708179982</t>
  </si>
  <si>
    <t>60511R07.1</t>
  </si>
  <si>
    <t>fošna hoblovaná 120x40 mm, délka 3,0 m</t>
  </si>
  <si>
    <t>17113729</t>
  </si>
  <si>
    <t>(10+4)*2*8</t>
  </si>
  <si>
    <t>60511R07.2</t>
  </si>
  <si>
    <t>fošna hoblovaná 120x40 mm, délka 3,15 m</t>
  </si>
  <si>
    <t>-1313995191</t>
  </si>
  <si>
    <t>2*4*8</t>
  </si>
  <si>
    <t>998232110</t>
  </si>
  <si>
    <t>Přesun hmot pro oplocení zděné z cihel nebo tvárnic v do 3 m</t>
  </si>
  <si>
    <t>272563898</t>
  </si>
  <si>
    <t>PSV</t>
  </si>
  <si>
    <t>Práce a dodávky PSV</t>
  </si>
  <si>
    <t>783</t>
  </si>
  <si>
    <t>Dokončovací práce - nátěry</t>
  </si>
  <si>
    <t>783114101</t>
  </si>
  <si>
    <t>Základní jednonásobný syntetický nátěr truhlářských konstrukcí</t>
  </si>
  <si>
    <t>498582691</t>
  </si>
  <si>
    <t>(36,0+18,0)*2*1,2*2</t>
  </si>
  <si>
    <t>783117101</t>
  </si>
  <si>
    <t>Krycí jednonásobný syntetický nátěr truhlářských konstrukcí</t>
  </si>
  <si>
    <t>1358370873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</si>
</sst>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21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7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4" borderId="7" xfId="0" applyFill="1" applyBorder="1" applyAlignment="1">
      <alignment vertical="center"/>
    </xf>
    <xf numFmtId="0" fontId="22" fillId="4" borderId="0" xfId="0" applyFont="1" applyFill="1" applyAlignment="1">
      <alignment horizontal="center" vertical="center"/>
    </xf>
    <xf numFmtId="0" fontId="23" fillId="0" borderId="16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0" fillId="0" borderId="14" xfId="0" applyNumberFormat="1" applyFont="1" applyBorder="1" applyAlignment="1">
      <alignment vertical="center"/>
    </xf>
    <xf numFmtId="4" fontId="20" fillId="0" borderId="0" xfId="0" applyNumberFormat="1" applyFont="1" applyAlignment="1">
      <alignment vertical="center"/>
    </xf>
    <xf numFmtId="166" fontId="20" fillId="0" borderId="0" xfId="0" applyNumberFormat="1" applyFont="1" applyAlignment="1">
      <alignment vertical="center"/>
    </xf>
    <xf numFmtId="4" fontId="20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9" fillId="0" borderId="14" xfId="0" applyNumberFormat="1" applyFont="1" applyBorder="1" applyAlignment="1">
      <alignment vertical="center"/>
    </xf>
    <xf numFmtId="4" fontId="29" fillId="0" borderId="0" xfId="0" applyNumberFormat="1" applyFont="1" applyAlignment="1">
      <alignment vertical="center"/>
    </xf>
    <xf numFmtId="166" fontId="29" fillId="0" borderId="0" xfId="0" applyNumberFormat="1" applyFont="1" applyAlignment="1">
      <alignment vertical="center"/>
    </xf>
    <xf numFmtId="4" fontId="29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>
      <alignment vertical="center"/>
    </xf>
    <xf numFmtId="4" fontId="29" fillId="0" borderId="20" xfId="0" applyNumberFormat="1" applyFont="1" applyBorder="1" applyAlignment="1">
      <alignment vertical="center"/>
    </xf>
    <xf numFmtId="166" fontId="29" fillId="0" borderId="20" xfId="0" applyNumberFormat="1" applyFont="1" applyBorder="1" applyAlignment="1">
      <alignment vertical="center"/>
    </xf>
    <xf numFmtId="4" fontId="29" fillId="0" borderId="21" xfId="0" applyNumberFormat="1" applyFont="1" applyBorder="1" applyAlignment="1">
      <alignment vertical="center"/>
    </xf>
    <xf numFmtId="0" fontId="30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2" fillId="4" borderId="0" xfId="0" applyFont="1" applyFill="1" applyAlignment="1">
      <alignment horizontal="left" vertical="center"/>
    </xf>
    <xf numFmtId="0" fontId="22" fillId="4" borderId="0" xfId="0" applyFont="1" applyFill="1" applyAlignment="1">
      <alignment horizontal="right" vertical="center"/>
    </xf>
    <xf numFmtId="0" fontId="31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22" fillId="4" borderId="16" xfId="0" applyFont="1" applyFill="1" applyBorder="1" applyAlignment="1">
      <alignment horizontal="center" vertical="center" wrapText="1"/>
    </xf>
    <xf numFmtId="0" fontId="22" fillId="4" borderId="17" xfId="0" applyFont="1" applyFill="1" applyBorder="1" applyAlignment="1">
      <alignment horizontal="center" vertical="center" wrapText="1"/>
    </xf>
    <xf numFmtId="0" fontId="22" fillId="4" borderId="18" xfId="0" applyFont="1" applyFill="1" applyBorder="1" applyAlignment="1">
      <alignment horizontal="center" vertical="center" wrapText="1"/>
    </xf>
    <xf numFmtId="4" fontId="24" fillId="0" borderId="0" xfId="0" applyNumberFormat="1" applyFont="1"/>
    <xf numFmtId="166" fontId="32" fillId="0" borderId="12" xfId="0" applyNumberFormat="1" applyFont="1" applyBorder="1"/>
    <xf numFmtId="4" fontId="33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0" fontId="8" fillId="0" borderId="15" xfId="0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22" fillId="0" borderId="22" xfId="0" applyFont="1" applyBorder="1" applyAlignment="1">
      <alignment horizontal="center" vertical="center"/>
    </xf>
    <xf numFmtId="49" fontId="22" fillId="0" borderId="22" xfId="0" applyNumberFormat="1" applyFont="1" applyBorder="1" applyAlignment="1">
      <alignment horizontal="left" vertical="center" wrapText="1"/>
    </xf>
    <xf numFmtId="0" fontId="22" fillId="0" borderId="22" xfId="0" applyFont="1" applyBorder="1" applyAlignment="1">
      <alignment horizontal="left" vertical="center" wrapText="1"/>
    </xf>
    <xf numFmtId="0" fontId="22" fillId="0" borderId="22" xfId="0" applyFont="1" applyBorder="1" applyAlignment="1">
      <alignment horizontal="center" vertical="center" wrapText="1"/>
    </xf>
    <xf numFmtId="167" fontId="22" fillId="0" borderId="22" xfId="0" applyNumberFormat="1" applyFont="1" applyBorder="1" applyAlignment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Alignment="1">
      <alignment horizontal="center" vertical="center"/>
    </xf>
    <xf numFmtId="166" fontId="23" fillId="0" borderId="0" xfId="0" applyNumberFormat="1" applyFont="1" applyAlignment="1">
      <alignment vertical="center"/>
    </xf>
    <xf numFmtId="0" fontId="23" fillId="0" borderId="15" xfId="0" applyFont="1" applyBorder="1" applyAlignment="1">
      <alignment horizontal="left"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9" fillId="0" borderId="3" xfId="0" applyFont="1" applyBorder="1" applyAlignment="1">
      <alignment vertical="center"/>
    </xf>
    <xf numFmtId="0" fontId="34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35" fillId="0" borderId="22" xfId="0" applyFont="1" applyBorder="1" applyAlignment="1">
      <alignment horizontal="center" vertical="center"/>
    </xf>
    <xf numFmtId="49" fontId="35" fillId="0" borderId="22" xfId="0" applyNumberFormat="1" applyFont="1" applyBorder="1" applyAlignment="1">
      <alignment horizontal="left" vertical="center" wrapText="1"/>
    </xf>
    <xf numFmtId="0" fontId="35" fillId="0" borderId="22" xfId="0" applyFont="1" applyBorder="1" applyAlignment="1">
      <alignment horizontal="left" vertical="center" wrapText="1"/>
    </xf>
    <xf numFmtId="0" fontId="35" fillId="0" borderId="22" xfId="0" applyFont="1" applyBorder="1" applyAlignment="1">
      <alignment horizontal="center" vertical="center" wrapText="1"/>
    </xf>
    <xf numFmtId="167" fontId="35" fillId="0" borderId="22" xfId="0" applyNumberFormat="1" applyFont="1" applyBorder="1" applyAlignment="1">
      <alignment vertical="center"/>
    </xf>
    <xf numFmtId="4" fontId="35" fillId="2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>
      <alignment vertical="center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Alignment="1">
      <alignment horizontal="center" vertical="center"/>
    </xf>
    <xf numFmtId="0" fontId="23" fillId="2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>
      <alignment horizontal="center" vertical="center"/>
    </xf>
    <xf numFmtId="0" fontId="0" fillId="0" borderId="20" xfId="0" applyBorder="1" applyAlignment="1">
      <alignment vertical="center"/>
    </xf>
    <xf numFmtId="166" fontId="23" fillId="0" borderId="20" xfId="0" applyNumberFormat="1" applyFont="1" applyBorder="1" applyAlignment="1">
      <alignment vertical="center"/>
    </xf>
    <xf numFmtId="0" fontId="23" fillId="0" borderId="21" xfId="0" applyFont="1" applyBorder="1" applyAlignment="1">
      <alignment horizontal="left"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7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8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2" fillId="4" borderId="6" xfId="0" applyFont="1" applyFill="1" applyBorder="1" applyAlignment="1">
      <alignment horizontal="center" vertical="center"/>
    </xf>
    <xf numFmtId="0" fontId="22" fillId="4" borderId="7" xfId="0" applyFont="1" applyFill="1" applyBorder="1" applyAlignment="1">
      <alignment horizontal="left" vertical="center"/>
    </xf>
    <xf numFmtId="0" fontId="22" fillId="4" borderId="7" xfId="0" applyFont="1" applyFill="1" applyBorder="1" applyAlignment="1">
      <alignment horizontal="center" vertical="center"/>
    </xf>
    <xf numFmtId="0" fontId="22" fillId="4" borderId="7" xfId="0" applyFont="1" applyFill="1" applyBorder="1" applyAlignment="1">
      <alignment horizontal="right" vertical="center"/>
    </xf>
    <xf numFmtId="0" fontId="22" fillId="4" borderId="8" xfId="0" applyFont="1" applyFill="1" applyBorder="1" applyAlignment="1">
      <alignment horizontal="left" vertical="center"/>
    </xf>
    <xf numFmtId="4" fontId="28" fillId="0" borderId="0" xfId="0" applyNumberFormat="1" applyFont="1" applyAlignment="1">
      <alignment vertical="center"/>
    </xf>
    <xf numFmtId="0" fontId="28" fillId="0" borderId="0" xfId="0" applyFont="1" applyAlignment="1">
      <alignment vertical="center"/>
    </xf>
    <xf numFmtId="0" fontId="27" fillId="0" borderId="0" xfId="0" applyFont="1" applyAlignment="1">
      <alignment horizontal="left" vertical="center" wrapText="1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8"/>
  <sheetViews>
    <sheetView showGridLines="0" tabSelected="1" workbookViewId="0"/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 ht="11.25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pans="1:74" ht="36.950000000000003" customHeight="1">
      <c r="AR2" s="183"/>
      <c r="AS2" s="183"/>
      <c r="AT2" s="183"/>
      <c r="AU2" s="183"/>
      <c r="AV2" s="183"/>
      <c r="AW2" s="183"/>
      <c r="AX2" s="183"/>
      <c r="AY2" s="183"/>
      <c r="AZ2" s="183"/>
      <c r="BA2" s="183"/>
      <c r="BB2" s="183"/>
      <c r="BC2" s="183"/>
      <c r="BD2" s="183"/>
      <c r="BE2" s="183"/>
      <c r="BS2" s="16" t="s">
        <v>6</v>
      </c>
      <c r="BT2" s="16" t="s">
        <v>7</v>
      </c>
    </row>
    <row r="3" spans="1:74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ht="24.95" customHeight="1">
      <c r="B4" s="19"/>
      <c r="D4" s="20" t="s">
        <v>9</v>
      </c>
      <c r="AR4" s="19"/>
      <c r="AS4" s="21" t="s">
        <v>10</v>
      </c>
      <c r="BE4" s="22" t="s">
        <v>11</v>
      </c>
      <c r="BS4" s="16" t="s">
        <v>12</v>
      </c>
    </row>
    <row r="5" spans="1:74" ht="12" customHeight="1">
      <c r="B5" s="19"/>
      <c r="D5" s="23" t="s">
        <v>13</v>
      </c>
      <c r="K5" s="182" t="s">
        <v>14</v>
      </c>
      <c r="L5" s="183"/>
      <c r="M5" s="183"/>
      <c r="N5" s="183"/>
      <c r="O5" s="183"/>
      <c r="P5" s="183"/>
      <c r="Q5" s="183"/>
      <c r="R5" s="183"/>
      <c r="S5" s="183"/>
      <c r="T5" s="183"/>
      <c r="U5" s="183"/>
      <c r="V5" s="183"/>
      <c r="W5" s="183"/>
      <c r="X5" s="183"/>
      <c r="Y5" s="183"/>
      <c r="Z5" s="183"/>
      <c r="AA5" s="183"/>
      <c r="AB5" s="183"/>
      <c r="AC5" s="183"/>
      <c r="AD5" s="183"/>
      <c r="AE5" s="183"/>
      <c r="AF5" s="183"/>
      <c r="AG5" s="183"/>
      <c r="AH5" s="183"/>
      <c r="AI5" s="183"/>
      <c r="AJ5" s="183"/>
      <c r="AK5" s="183"/>
      <c r="AL5" s="183"/>
      <c r="AM5" s="183"/>
      <c r="AN5" s="183"/>
      <c r="AO5" s="183"/>
      <c r="AR5" s="19"/>
      <c r="BE5" s="179" t="s">
        <v>15</v>
      </c>
      <c r="BS5" s="16" t="s">
        <v>6</v>
      </c>
    </row>
    <row r="6" spans="1:74" ht="36.950000000000003" customHeight="1">
      <c r="B6" s="19"/>
      <c r="D6" s="25" t="s">
        <v>16</v>
      </c>
      <c r="K6" s="184" t="s">
        <v>17</v>
      </c>
      <c r="L6" s="183"/>
      <c r="M6" s="183"/>
      <c r="N6" s="183"/>
      <c r="O6" s="183"/>
      <c r="P6" s="183"/>
      <c r="Q6" s="183"/>
      <c r="R6" s="183"/>
      <c r="S6" s="183"/>
      <c r="T6" s="183"/>
      <c r="U6" s="183"/>
      <c r="V6" s="183"/>
      <c r="W6" s="183"/>
      <c r="X6" s="183"/>
      <c r="Y6" s="183"/>
      <c r="Z6" s="183"/>
      <c r="AA6" s="183"/>
      <c r="AB6" s="183"/>
      <c r="AC6" s="183"/>
      <c r="AD6" s="183"/>
      <c r="AE6" s="183"/>
      <c r="AF6" s="183"/>
      <c r="AG6" s="183"/>
      <c r="AH6" s="183"/>
      <c r="AI6" s="183"/>
      <c r="AJ6" s="183"/>
      <c r="AK6" s="183"/>
      <c r="AL6" s="183"/>
      <c r="AM6" s="183"/>
      <c r="AN6" s="183"/>
      <c r="AO6" s="183"/>
      <c r="AR6" s="19"/>
      <c r="BE6" s="180"/>
      <c r="BS6" s="16" t="s">
        <v>6</v>
      </c>
    </row>
    <row r="7" spans="1:74" ht="12" customHeight="1">
      <c r="B7" s="19"/>
      <c r="D7" s="26" t="s">
        <v>18</v>
      </c>
      <c r="K7" s="24" t="s">
        <v>1</v>
      </c>
      <c r="AK7" s="26" t="s">
        <v>19</v>
      </c>
      <c r="AN7" s="24" t="s">
        <v>1</v>
      </c>
      <c r="AR7" s="19"/>
      <c r="BE7" s="180"/>
      <c r="BS7" s="16" t="s">
        <v>6</v>
      </c>
    </row>
    <row r="8" spans="1:74" ht="12" customHeight="1">
      <c r="B8" s="19"/>
      <c r="D8" s="26" t="s">
        <v>20</v>
      </c>
      <c r="K8" s="24" t="s">
        <v>21</v>
      </c>
      <c r="AK8" s="26" t="s">
        <v>22</v>
      </c>
      <c r="AN8" s="27" t="s">
        <v>23</v>
      </c>
      <c r="AR8" s="19"/>
      <c r="BE8" s="180"/>
      <c r="BS8" s="16" t="s">
        <v>6</v>
      </c>
    </row>
    <row r="9" spans="1:74" ht="14.45" customHeight="1">
      <c r="B9" s="19"/>
      <c r="AR9" s="19"/>
      <c r="BE9" s="180"/>
      <c r="BS9" s="16" t="s">
        <v>6</v>
      </c>
    </row>
    <row r="10" spans="1:74" ht="12" customHeight="1">
      <c r="B10" s="19"/>
      <c r="D10" s="26" t="s">
        <v>24</v>
      </c>
      <c r="AK10" s="26" t="s">
        <v>25</v>
      </c>
      <c r="AN10" s="24" t="s">
        <v>26</v>
      </c>
      <c r="AR10" s="19"/>
      <c r="BE10" s="180"/>
      <c r="BS10" s="16" t="s">
        <v>6</v>
      </c>
    </row>
    <row r="11" spans="1:74" ht="18.399999999999999" customHeight="1">
      <c r="B11" s="19"/>
      <c r="E11" s="24" t="s">
        <v>27</v>
      </c>
      <c r="AK11" s="26" t="s">
        <v>28</v>
      </c>
      <c r="AN11" s="24" t="s">
        <v>1</v>
      </c>
      <c r="AR11" s="19"/>
      <c r="BE11" s="180"/>
      <c r="BS11" s="16" t="s">
        <v>6</v>
      </c>
    </row>
    <row r="12" spans="1:74" ht="6.95" customHeight="1">
      <c r="B12" s="19"/>
      <c r="AR12" s="19"/>
      <c r="BE12" s="180"/>
      <c r="BS12" s="16" t="s">
        <v>6</v>
      </c>
    </row>
    <row r="13" spans="1:74" ht="12" customHeight="1">
      <c r="B13" s="19"/>
      <c r="D13" s="26" t="s">
        <v>29</v>
      </c>
      <c r="AK13" s="26" t="s">
        <v>25</v>
      </c>
      <c r="AN13" s="28" t="s">
        <v>30</v>
      </c>
      <c r="AR13" s="19"/>
      <c r="BE13" s="180"/>
      <c r="BS13" s="16" t="s">
        <v>6</v>
      </c>
    </row>
    <row r="14" spans="1:74" ht="12.75">
      <c r="B14" s="19"/>
      <c r="E14" s="185" t="s">
        <v>30</v>
      </c>
      <c r="F14" s="186"/>
      <c r="G14" s="186"/>
      <c r="H14" s="186"/>
      <c r="I14" s="186"/>
      <c r="J14" s="186"/>
      <c r="K14" s="186"/>
      <c r="L14" s="186"/>
      <c r="M14" s="186"/>
      <c r="N14" s="186"/>
      <c r="O14" s="186"/>
      <c r="P14" s="186"/>
      <c r="Q14" s="186"/>
      <c r="R14" s="186"/>
      <c r="S14" s="186"/>
      <c r="T14" s="186"/>
      <c r="U14" s="186"/>
      <c r="V14" s="186"/>
      <c r="W14" s="186"/>
      <c r="X14" s="186"/>
      <c r="Y14" s="186"/>
      <c r="Z14" s="186"/>
      <c r="AA14" s="186"/>
      <c r="AB14" s="186"/>
      <c r="AC14" s="186"/>
      <c r="AD14" s="186"/>
      <c r="AE14" s="186"/>
      <c r="AF14" s="186"/>
      <c r="AG14" s="186"/>
      <c r="AH14" s="186"/>
      <c r="AI14" s="186"/>
      <c r="AJ14" s="186"/>
      <c r="AK14" s="26" t="s">
        <v>28</v>
      </c>
      <c r="AN14" s="28" t="s">
        <v>30</v>
      </c>
      <c r="AR14" s="19"/>
      <c r="BE14" s="180"/>
      <c r="BS14" s="16" t="s">
        <v>6</v>
      </c>
    </row>
    <row r="15" spans="1:74" ht="6.95" customHeight="1">
      <c r="B15" s="19"/>
      <c r="AR15" s="19"/>
      <c r="BE15" s="180"/>
      <c r="BS15" s="16" t="s">
        <v>4</v>
      </c>
    </row>
    <row r="16" spans="1:74" ht="12" customHeight="1">
      <c r="B16" s="19"/>
      <c r="D16" s="26" t="s">
        <v>31</v>
      </c>
      <c r="AK16" s="26" t="s">
        <v>25</v>
      </c>
      <c r="AN16" s="24" t="s">
        <v>32</v>
      </c>
      <c r="AR16" s="19"/>
      <c r="BE16" s="180"/>
      <c r="BS16" s="16" t="s">
        <v>4</v>
      </c>
    </row>
    <row r="17" spans="2:71" ht="18.399999999999999" customHeight="1">
      <c r="B17" s="19"/>
      <c r="E17" s="24" t="s">
        <v>33</v>
      </c>
      <c r="AK17" s="26" t="s">
        <v>28</v>
      </c>
      <c r="AN17" s="24" t="s">
        <v>1</v>
      </c>
      <c r="AR17" s="19"/>
      <c r="BE17" s="180"/>
      <c r="BS17" s="16" t="s">
        <v>34</v>
      </c>
    </row>
    <row r="18" spans="2:71" ht="6.95" customHeight="1">
      <c r="B18" s="19"/>
      <c r="AR18" s="19"/>
      <c r="BE18" s="180"/>
      <c r="BS18" s="16" t="s">
        <v>6</v>
      </c>
    </row>
    <row r="19" spans="2:71" ht="12" customHeight="1">
      <c r="B19" s="19"/>
      <c r="D19" s="26" t="s">
        <v>35</v>
      </c>
      <c r="AK19" s="26" t="s">
        <v>25</v>
      </c>
      <c r="AN19" s="24" t="s">
        <v>1</v>
      </c>
      <c r="AR19" s="19"/>
      <c r="BE19" s="180"/>
      <c r="BS19" s="16" t="s">
        <v>6</v>
      </c>
    </row>
    <row r="20" spans="2:71" ht="18.399999999999999" customHeight="1">
      <c r="B20" s="19"/>
      <c r="E20" s="24" t="s">
        <v>36</v>
      </c>
      <c r="AK20" s="26" t="s">
        <v>28</v>
      </c>
      <c r="AN20" s="24" t="s">
        <v>1</v>
      </c>
      <c r="AR20" s="19"/>
      <c r="BE20" s="180"/>
      <c r="BS20" s="16" t="s">
        <v>34</v>
      </c>
    </row>
    <row r="21" spans="2:71" ht="6.95" customHeight="1">
      <c r="B21" s="19"/>
      <c r="AR21" s="19"/>
      <c r="BE21" s="180"/>
    </row>
    <row r="22" spans="2:71" ht="12" customHeight="1">
      <c r="B22" s="19"/>
      <c r="D22" s="26" t="s">
        <v>37</v>
      </c>
      <c r="AR22" s="19"/>
      <c r="BE22" s="180"/>
    </row>
    <row r="23" spans="2:71" ht="16.5" customHeight="1">
      <c r="B23" s="19"/>
      <c r="E23" s="187" t="s">
        <v>1</v>
      </c>
      <c r="F23" s="187"/>
      <c r="G23" s="187"/>
      <c r="H23" s="187"/>
      <c r="I23" s="187"/>
      <c r="J23" s="187"/>
      <c r="K23" s="187"/>
      <c r="L23" s="187"/>
      <c r="M23" s="187"/>
      <c r="N23" s="187"/>
      <c r="O23" s="187"/>
      <c r="P23" s="187"/>
      <c r="Q23" s="187"/>
      <c r="R23" s="187"/>
      <c r="S23" s="187"/>
      <c r="T23" s="187"/>
      <c r="U23" s="187"/>
      <c r="V23" s="187"/>
      <c r="W23" s="187"/>
      <c r="X23" s="187"/>
      <c r="Y23" s="187"/>
      <c r="Z23" s="187"/>
      <c r="AA23" s="187"/>
      <c r="AB23" s="187"/>
      <c r="AC23" s="187"/>
      <c r="AD23" s="187"/>
      <c r="AE23" s="187"/>
      <c r="AF23" s="187"/>
      <c r="AG23" s="187"/>
      <c r="AH23" s="187"/>
      <c r="AI23" s="187"/>
      <c r="AJ23" s="187"/>
      <c r="AK23" s="187"/>
      <c r="AL23" s="187"/>
      <c r="AM23" s="187"/>
      <c r="AN23" s="187"/>
      <c r="AR23" s="19"/>
      <c r="BE23" s="180"/>
    </row>
    <row r="24" spans="2:71" ht="6.95" customHeight="1">
      <c r="B24" s="19"/>
      <c r="AR24" s="19"/>
      <c r="BE24" s="180"/>
    </row>
    <row r="25" spans="2:71" ht="6.95" customHeight="1">
      <c r="B25" s="19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R25" s="19"/>
      <c r="BE25" s="180"/>
    </row>
    <row r="26" spans="2:71" s="1" customFormat="1" ht="25.9" customHeight="1">
      <c r="B26" s="31"/>
      <c r="D26" s="32" t="s">
        <v>38</v>
      </c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  <c r="AF26" s="33"/>
      <c r="AG26" s="33"/>
      <c r="AH26" s="33"/>
      <c r="AI26" s="33"/>
      <c r="AJ26" s="33"/>
      <c r="AK26" s="188">
        <f>ROUND(AG94,2)</f>
        <v>0</v>
      </c>
      <c r="AL26" s="189"/>
      <c r="AM26" s="189"/>
      <c r="AN26" s="189"/>
      <c r="AO26" s="189"/>
      <c r="AR26" s="31"/>
      <c r="BE26" s="180"/>
    </row>
    <row r="27" spans="2:71" s="1" customFormat="1" ht="6.95" customHeight="1">
      <c r="B27" s="31"/>
      <c r="AR27" s="31"/>
      <c r="BE27" s="180"/>
    </row>
    <row r="28" spans="2:71" s="1" customFormat="1" ht="12.75">
      <c r="B28" s="31"/>
      <c r="L28" s="190" t="s">
        <v>39</v>
      </c>
      <c r="M28" s="190"/>
      <c r="N28" s="190"/>
      <c r="O28" s="190"/>
      <c r="P28" s="190"/>
      <c r="W28" s="190" t="s">
        <v>40</v>
      </c>
      <c r="X28" s="190"/>
      <c r="Y28" s="190"/>
      <c r="Z28" s="190"/>
      <c r="AA28" s="190"/>
      <c r="AB28" s="190"/>
      <c r="AC28" s="190"/>
      <c r="AD28" s="190"/>
      <c r="AE28" s="190"/>
      <c r="AK28" s="190" t="s">
        <v>41</v>
      </c>
      <c r="AL28" s="190"/>
      <c r="AM28" s="190"/>
      <c r="AN28" s="190"/>
      <c r="AO28" s="190"/>
      <c r="AR28" s="31"/>
      <c r="BE28" s="180"/>
    </row>
    <row r="29" spans="2:71" s="2" customFormat="1" ht="14.45" customHeight="1">
      <c r="B29" s="35"/>
      <c r="D29" s="26" t="s">
        <v>42</v>
      </c>
      <c r="F29" s="26" t="s">
        <v>43</v>
      </c>
      <c r="L29" s="193">
        <v>0.21</v>
      </c>
      <c r="M29" s="192"/>
      <c r="N29" s="192"/>
      <c r="O29" s="192"/>
      <c r="P29" s="192"/>
      <c r="W29" s="191">
        <f>ROUND(AZ94, 2)</f>
        <v>0</v>
      </c>
      <c r="X29" s="192"/>
      <c r="Y29" s="192"/>
      <c r="Z29" s="192"/>
      <c r="AA29" s="192"/>
      <c r="AB29" s="192"/>
      <c r="AC29" s="192"/>
      <c r="AD29" s="192"/>
      <c r="AE29" s="192"/>
      <c r="AK29" s="191">
        <f>ROUND(AV94, 2)</f>
        <v>0</v>
      </c>
      <c r="AL29" s="192"/>
      <c r="AM29" s="192"/>
      <c r="AN29" s="192"/>
      <c r="AO29" s="192"/>
      <c r="AR29" s="35"/>
      <c r="BE29" s="181"/>
    </row>
    <row r="30" spans="2:71" s="2" customFormat="1" ht="14.45" customHeight="1">
      <c r="B30" s="35"/>
      <c r="F30" s="26" t="s">
        <v>44</v>
      </c>
      <c r="L30" s="193">
        <v>0.15</v>
      </c>
      <c r="M30" s="192"/>
      <c r="N30" s="192"/>
      <c r="O30" s="192"/>
      <c r="P30" s="192"/>
      <c r="W30" s="191">
        <f>ROUND(BA94, 2)</f>
        <v>0</v>
      </c>
      <c r="X30" s="192"/>
      <c r="Y30" s="192"/>
      <c r="Z30" s="192"/>
      <c r="AA30" s="192"/>
      <c r="AB30" s="192"/>
      <c r="AC30" s="192"/>
      <c r="AD30" s="192"/>
      <c r="AE30" s="192"/>
      <c r="AK30" s="191">
        <f>ROUND(AW94, 2)</f>
        <v>0</v>
      </c>
      <c r="AL30" s="192"/>
      <c r="AM30" s="192"/>
      <c r="AN30" s="192"/>
      <c r="AO30" s="192"/>
      <c r="AR30" s="35"/>
      <c r="BE30" s="181"/>
    </row>
    <row r="31" spans="2:71" s="2" customFormat="1" ht="14.45" hidden="1" customHeight="1">
      <c r="B31" s="35"/>
      <c r="F31" s="26" t="s">
        <v>45</v>
      </c>
      <c r="L31" s="193">
        <v>0.21</v>
      </c>
      <c r="M31" s="192"/>
      <c r="N31" s="192"/>
      <c r="O31" s="192"/>
      <c r="P31" s="192"/>
      <c r="W31" s="191">
        <f>ROUND(BB94, 2)</f>
        <v>0</v>
      </c>
      <c r="X31" s="192"/>
      <c r="Y31" s="192"/>
      <c r="Z31" s="192"/>
      <c r="AA31" s="192"/>
      <c r="AB31" s="192"/>
      <c r="AC31" s="192"/>
      <c r="AD31" s="192"/>
      <c r="AE31" s="192"/>
      <c r="AK31" s="191">
        <v>0</v>
      </c>
      <c r="AL31" s="192"/>
      <c r="AM31" s="192"/>
      <c r="AN31" s="192"/>
      <c r="AO31" s="192"/>
      <c r="AR31" s="35"/>
      <c r="BE31" s="181"/>
    </row>
    <row r="32" spans="2:71" s="2" customFormat="1" ht="14.45" hidden="1" customHeight="1">
      <c r="B32" s="35"/>
      <c r="F32" s="26" t="s">
        <v>46</v>
      </c>
      <c r="L32" s="193">
        <v>0.15</v>
      </c>
      <c r="M32" s="192"/>
      <c r="N32" s="192"/>
      <c r="O32" s="192"/>
      <c r="P32" s="192"/>
      <c r="W32" s="191">
        <f>ROUND(BC94, 2)</f>
        <v>0</v>
      </c>
      <c r="X32" s="192"/>
      <c r="Y32" s="192"/>
      <c r="Z32" s="192"/>
      <c r="AA32" s="192"/>
      <c r="AB32" s="192"/>
      <c r="AC32" s="192"/>
      <c r="AD32" s="192"/>
      <c r="AE32" s="192"/>
      <c r="AK32" s="191">
        <v>0</v>
      </c>
      <c r="AL32" s="192"/>
      <c r="AM32" s="192"/>
      <c r="AN32" s="192"/>
      <c r="AO32" s="192"/>
      <c r="AR32" s="35"/>
      <c r="BE32" s="181"/>
    </row>
    <row r="33" spans="2:57" s="2" customFormat="1" ht="14.45" hidden="1" customHeight="1">
      <c r="B33" s="35"/>
      <c r="F33" s="26" t="s">
        <v>47</v>
      </c>
      <c r="L33" s="193">
        <v>0</v>
      </c>
      <c r="M33" s="192"/>
      <c r="N33" s="192"/>
      <c r="O33" s="192"/>
      <c r="P33" s="192"/>
      <c r="W33" s="191">
        <f>ROUND(BD94, 2)</f>
        <v>0</v>
      </c>
      <c r="X33" s="192"/>
      <c r="Y33" s="192"/>
      <c r="Z33" s="192"/>
      <c r="AA33" s="192"/>
      <c r="AB33" s="192"/>
      <c r="AC33" s="192"/>
      <c r="AD33" s="192"/>
      <c r="AE33" s="192"/>
      <c r="AK33" s="191">
        <v>0</v>
      </c>
      <c r="AL33" s="192"/>
      <c r="AM33" s="192"/>
      <c r="AN33" s="192"/>
      <c r="AO33" s="192"/>
      <c r="AR33" s="35"/>
      <c r="BE33" s="181"/>
    </row>
    <row r="34" spans="2:57" s="1" customFormat="1" ht="6.95" customHeight="1">
      <c r="B34" s="31"/>
      <c r="AR34" s="31"/>
      <c r="BE34" s="180"/>
    </row>
    <row r="35" spans="2:57" s="1" customFormat="1" ht="25.9" customHeight="1">
      <c r="B35" s="31"/>
      <c r="C35" s="36"/>
      <c r="D35" s="37" t="s">
        <v>48</v>
      </c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38"/>
      <c r="P35" s="38"/>
      <c r="Q35" s="38"/>
      <c r="R35" s="38"/>
      <c r="S35" s="38"/>
      <c r="T35" s="39" t="s">
        <v>49</v>
      </c>
      <c r="U35" s="38"/>
      <c r="V35" s="38"/>
      <c r="W35" s="38"/>
      <c r="X35" s="194" t="s">
        <v>50</v>
      </c>
      <c r="Y35" s="195"/>
      <c r="Z35" s="195"/>
      <c r="AA35" s="195"/>
      <c r="AB35" s="195"/>
      <c r="AC35" s="38"/>
      <c r="AD35" s="38"/>
      <c r="AE35" s="38"/>
      <c r="AF35" s="38"/>
      <c r="AG35" s="38"/>
      <c r="AH35" s="38"/>
      <c r="AI35" s="38"/>
      <c r="AJ35" s="38"/>
      <c r="AK35" s="196">
        <f>SUM(AK26:AK33)</f>
        <v>0</v>
      </c>
      <c r="AL35" s="195"/>
      <c r="AM35" s="195"/>
      <c r="AN35" s="195"/>
      <c r="AO35" s="197"/>
      <c r="AP35" s="36"/>
      <c r="AQ35" s="36"/>
      <c r="AR35" s="31"/>
    </row>
    <row r="36" spans="2:57" s="1" customFormat="1" ht="6.95" customHeight="1">
      <c r="B36" s="31"/>
      <c r="AR36" s="31"/>
    </row>
    <row r="37" spans="2:57" s="1" customFormat="1" ht="14.45" customHeight="1">
      <c r="B37" s="31"/>
      <c r="AR37" s="31"/>
    </row>
    <row r="38" spans="2:57" ht="14.45" customHeight="1">
      <c r="B38" s="19"/>
      <c r="AR38" s="19"/>
    </row>
    <row r="39" spans="2:57" ht="14.45" customHeight="1">
      <c r="B39" s="19"/>
      <c r="AR39" s="19"/>
    </row>
    <row r="40" spans="2:57" ht="14.45" customHeight="1">
      <c r="B40" s="19"/>
      <c r="AR40" s="19"/>
    </row>
    <row r="41" spans="2:57" ht="14.45" customHeight="1">
      <c r="B41" s="19"/>
      <c r="AR41" s="19"/>
    </row>
    <row r="42" spans="2:57" ht="14.45" customHeight="1">
      <c r="B42" s="19"/>
      <c r="AR42" s="19"/>
    </row>
    <row r="43" spans="2:57" ht="14.45" customHeight="1">
      <c r="B43" s="19"/>
      <c r="AR43" s="19"/>
    </row>
    <row r="44" spans="2:57" ht="14.45" customHeight="1">
      <c r="B44" s="19"/>
      <c r="AR44" s="19"/>
    </row>
    <row r="45" spans="2:57" ht="14.45" customHeight="1">
      <c r="B45" s="19"/>
      <c r="AR45" s="19"/>
    </row>
    <row r="46" spans="2:57" ht="14.45" customHeight="1">
      <c r="B46" s="19"/>
      <c r="AR46" s="19"/>
    </row>
    <row r="47" spans="2:57" ht="14.45" customHeight="1">
      <c r="B47" s="19"/>
      <c r="AR47" s="19"/>
    </row>
    <row r="48" spans="2:57" ht="14.45" customHeight="1">
      <c r="B48" s="19"/>
      <c r="AR48" s="19"/>
    </row>
    <row r="49" spans="2:44" s="1" customFormat="1" ht="14.45" customHeight="1">
      <c r="B49" s="31"/>
      <c r="D49" s="40" t="s">
        <v>51</v>
      </c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0" t="s">
        <v>52</v>
      </c>
      <c r="AI49" s="41"/>
      <c r="AJ49" s="41"/>
      <c r="AK49" s="41"/>
      <c r="AL49" s="41"/>
      <c r="AM49" s="41"/>
      <c r="AN49" s="41"/>
      <c r="AO49" s="41"/>
      <c r="AR49" s="31"/>
    </row>
    <row r="50" spans="2:44" ht="11.25">
      <c r="B50" s="19"/>
      <c r="AR50" s="19"/>
    </row>
    <row r="51" spans="2:44" ht="11.25">
      <c r="B51" s="19"/>
      <c r="AR51" s="19"/>
    </row>
    <row r="52" spans="2:44" ht="11.25">
      <c r="B52" s="19"/>
      <c r="AR52" s="19"/>
    </row>
    <row r="53" spans="2:44" ht="11.25">
      <c r="B53" s="19"/>
      <c r="AR53" s="19"/>
    </row>
    <row r="54" spans="2:44" ht="11.25">
      <c r="B54" s="19"/>
      <c r="AR54" s="19"/>
    </row>
    <row r="55" spans="2:44" ht="11.25">
      <c r="B55" s="19"/>
      <c r="AR55" s="19"/>
    </row>
    <row r="56" spans="2:44" ht="11.25">
      <c r="B56" s="19"/>
      <c r="AR56" s="19"/>
    </row>
    <row r="57" spans="2:44" ht="11.25">
      <c r="B57" s="19"/>
      <c r="AR57" s="19"/>
    </row>
    <row r="58" spans="2:44" ht="11.25">
      <c r="B58" s="19"/>
      <c r="AR58" s="19"/>
    </row>
    <row r="59" spans="2:44" ht="11.25">
      <c r="B59" s="19"/>
      <c r="AR59" s="19"/>
    </row>
    <row r="60" spans="2:44" s="1" customFormat="1" ht="12.75">
      <c r="B60" s="31"/>
      <c r="D60" s="42" t="s">
        <v>53</v>
      </c>
      <c r="E60" s="33"/>
      <c r="F60" s="33"/>
      <c r="G60" s="33"/>
      <c r="H60" s="33"/>
      <c r="I60" s="33"/>
      <c r="J60" s="33"/>
      <c r="K60" s="33"/>
      <c r="L60" s="33"/>
      <c r="M60" s="33"/>
      <c r="N60" s="33"/>
      <c r="O60" s="33"/>
      <c r="P60" s="33"/>
      <c r="Q60" s="33"/>
      <c r="R60" s="33"/>
      <c r="S60" s="33"/>
      <c r="T60" s="33"/>
      <c r="U60" s="33"/>
      <c r="V60" s="42" t="s">
        <v>54</v>
      </c>
      <c r="W60" s="33"/>
      <c r="X60" s="33"/>
      <c r="Y60" s="33"/>
      <c r="Z60" s="33"/>
      <c r="AA60" s="33"/>
      <c r="AB60" s="33"/>
      <c r="AC60" s="33"/>
      <c r="AD60" s="33"/>
      <c r="AE60" s="33"/>
      <c r="AF60" s="33"/>
      <c r="AG60" s="33"/>
      <c r="AH60" s="42" t="s">
        <v>53</v>
      </c>
      <c r="AI60" s="33"/>
      <c r="AJ60" s="33"/>
      <c r="AK60" s="33"/>
      <c r="AL60" s="33"/>
      <c r="AM60" s="42" t="s">
        <v>54</v>
      </c>
      <c r="AN60" s="33"/>
      <c r="AO60" s="33"/>
      <c r="AR60" s="31"/>
    </row>
    <row r="61" spans="2:44" ht="11.25">
      <c r="B61" s="19"/>
      <c r="AR61" s="19"/>
    </row>
    <row r="62" spans="2:44" ht="11.25">
      <c r="B62" s="19"/>
      <c r="AR62" s="19"/>
    </row>
    <row r="63" spans="2:44" ht="11.25">
      <c r="B63" s="19"/>
      <c r="AR63" s="19"/>
    </row>
    <row r="64" spans="2:44" s="1" customFormat="1" ht="12.75">
      <c r="B64" s="31"/>
      <c r="D64" s="40" t="s">
        <v>55</v>
      </c>
      <c r="E64" s="41"/>
      <c r="F64" s="41"/>
      <c r="G64" s="41"/>
      <c r="H64" s="41"/>
      <c r="I64" s="41"/>
      <c r="J64" s="41"/>
      <c r="K64" s="41"/>
      <c r="L64" s="41"/>
      <c r="M64" s="41"/>
      <c r="N64" s="41"/>
      <c r="O64" s="41"/>
      <c r="P64" s="41"/>
      <c r="Q64" s="41"/>
      <c r="R64" s="41"/>
      <c r="S64" s="41"/>
      <c r="T64" s="41"/>
      <c r="U64" s="41"/>
      <c r="V64" s="41"/>
      <c r="W64" s="41"/>
      <c r="X64" s="41"/>
      <c r="Y64" s="41"/>
      <c r="Z64" s="41"/>
      <c r="AA64" s="41"/>
      <c r="AB64" s="41"/>
      <c r="AC64" s="41"/>
      <c r="AD64" s="41"/>
      <c r="AE64" s="41"/>
      <c r="AF64" s="41"/>
      <c r="AG64" s="41"/>
      <c r="AH64" s="40" t="s">
        <v>56</v>
      </c>
      <c r="AI64" s="41"/>
      <c r="AJ64" s="41"/>
      <c r="AK64" s="41"/>
      <c r="AL64" s="41"/>
      <c r="AM64" s="41"/>
      <c r="AN64" s="41"/>
      <c r="AO64" s="41"/>
      <c r="AR64" s="31"/>
    </row>
    <row r="65" spans="2:44" ht="11.25">
      <c r="B65" s="19"/>
      <c r="AR65" s="19"/>
    </row>
    <row r="66" spans="2:44" ht="11.25">
      <c r="B66" s="19"/>
      <c r="AR66" s="19"/>
    </row>
    <row r="67" spans="2:44" ht="11.25">
      <c r="B67" s="19"/>
      <c r="AR67" s="19"/>
    </row>
    <row r="68" spans="2:44" ht="11.25">
      <c r="B68" s="19"/>
      <c r="AR68" s="19"/>
    </row>
    <row r="69" spans="2:44" ht="11.25">
      <c r="B69" s="19"/>
      <c r="AR69" s="19"/>
    </row>
    <row r="70" spans="2:44" ht="11.25">
      <c r="B70" s="19"/>
      <c r="AR70" s="19"/>
    </row>
    <row r="71" spans="2:44" ht="11.25">
      <c r="B71" s="19"/>
      <c r="AR71" s="19"/>
    </row>
    <row r="72" spans="2:44" ht="11.25">
      <c r="B72" s="19"/>
      <c r="AR72" s="19"/>
    </row>
    <row r="73" spans="2:44" ht="11.25">
      <c r="B73" s="19"/>
      <c r="AR73" s="19"/>
    </row>
    <row r="74" spans="2:44" ht="11.25">
      <c r="B74" s="19"/>
      <c r="AR74" s="19"/>
    </row>
    <row r="75" spans="2:44" s="1" customFormat="1" ht="12.75">
      <c r="B75" s="31"/>
      <c r="D75" s="42" t="s">
        <v>53</v>
      </c>
      <c r="E75" s="33"/>
      <c r="F75" s="33"/>
      <c r="G75" s="33"/>
      <c r="H75" s="33"/>
      <c r="I75" s="33"/>
      <c r="J75" s="33"/>
      <c r="K75" s="33"/>
      <c r="L75" s="33"/>
      <c r="M75" s="33"/>
      <c r="N75" s="33"/>
      <c r="O75" s="33"/>
      <c r="P75" s="33"/>
      <c r="Q75" s="33"/>
      <c r="R75" s="33"/>
      <c r="S75" s="33"/>
      <c r="T75" s="33"/>
      <c r="U75" s="33"/>
      <c r="V75" s="42" t="s">
        <v>54</v>
      </c>
      <c r="W75" s="33"/>
      <c r="X75" s="33"/>
      <c r="Y75" s="33"/>
      <c r="Z75" s="33"/>
      <c r="AA75" s="33"/>
      <c r="AB75" s="33"/>
      <c r="AC75" s="33"/>
      <c r="AD75" s="33"/>
      <c r="AE75" s="33"/>
      <c r="AF75" s="33"/>
      <c r="AG75" s="33"/>
      <c r="AH75" s="42" t="s">
        <v>53</v>
      </c>
      <c r="AI75" s="33"/>
      <c r="AJ75" s="33"/>
      <c r="AK75" s="33"/>
      <c r="AL75" s="33"/>
      <c r="AM75" s="42" t="s">
        <v>54</v>
      </c>
      <c r="AN75" s="33"/>
      <c r="AO75" s="33"/>
      <c r="AR75" s="31"/>
    </row>
    <row r="76" spans="2:44" s="1" customFormat="1" ht="11.25">
      <c r="B76" s="31"/>
      <c r="AR76" s="31"/>
    </row>
    <row r="77" spans="2:44" s="1" customFormat="1" ht="6.95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44"/>
      <c r="M77" s="44"/>
      <c r="N77" s="44"/>
      <c r="O77" s="44"/>
      <c r="P77" s="44"/>
      <c r="Q77" s="44"/>
      <c r="R77" s="44"/>
      <c r="S77" s="44"/>
      <c r="T77" s="44"/>
      <c r="U77" s="44"/>
      <c r="V77" s="44"/>
      <c r="W77" s="44"/>
      <c r="X77" s="44"/>
      <c r="Y77" s="44"/>
      <c r="Z77" s="44"/>
      <c r="AA77" s="44"/>
      <c r="AB77" s="44"/>
      <c r="AC77" s="44"/>
      <c r="AD77" s="44"/>
      <c r="AE77" s="44"/>
      <c r="AF77" s="44"/>
      <c r="AG77" s="44"/>
      <c r="AH77" s="44"/>
      <c r="AI77" s="44"/>
      <c r="AJ77" s="44"/>
      <c r="AK77" s="44"/>
      <c r="AL77" s="44"/>
      <c r="AM77" s="44"/>
      <c r="AN77" s="44"/>
      <c r="AO77" s="44"/>
      <c r="AP77" s="44"/>
      <c r="AQ77" s="44"/>
      <c r="AR77" s="31"/>
    </row>
    <row r="81" spans="1:91" s="1" customFormat="1" ht="6.95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  <c r="Z81" s="46"/>
      <c r="AA81" s="46"/>
      <c r="AB81" s="46"/>
      <c r="AC81" s="46"/>
      <c r="AD81" s="46"/>
      <c r="AE81" s="46"/>
      <c r="AF81" s="46"/>
      <c r="AG81" s="46"/>
      <c r="AH81" s="46"/>
      <c r="AI81" s="46"/>
      <c r="AJ81" s="46"/>
      <c r="AK81" s="46"/>
      <c r="AL81" s="46"/>
      <c r="AM81" s="46"/>
      <c r="AN81" s="46"/>
      <c r="AO81" s="46"/>
      <c r="AP81" s="46"/>
      <c r="AQ81" s="46"/>
      <c r="AR81" s="31"/>
    </row>
    <row r="82" spans="1:91" s="1" customFormat="1" ht="24.95" customHeight="1">
      <c r="B82" s="31"/>
      <c r="C82" s="20" t="s">
        <v>57</v>
      </c>
      <c r="AR82" s="31"/>
    </row>
    <row r="83" spans="1:91" s="1" customFormat="1" ht="6.95" customHeight="1">
      <c r="B83" s="31"/>
      <c r="AR83" s="31"/>
    </row>
    <row r="84" spans="1:91" s="3" customFormat="1" ht="12" customHeight="1">
      <c r="B84" s="47"/>
      <c r="C84" s="26" t="s">
        <v>13</v>
      </c>
      <c r="L84" s="3" t="str">
        <f>K5</f>
        <v>201204_a</v>
      </c>
      <c r="AR84" s="47"/>
    </row>
    <row r="85" spans="1:91" s="4" customFormat="1" ht="36.950000000000003" customHeight="1">
      <c r="B85" s="48"/>
      <c r="C85" s="49" t="s">
        <v>16</v>
      </c>
      <c r="L85" s="198" t="str">
        <f>K6</f>
        <v>Úprava plochy multifunkč.hřiště a umístění oplocení, Hulice</v>
      </c>
      <c r="M85" s="199"/>
      <c r="N85" s="199"/>
      <c r="O85" s="199"/>
      <c r="P85" s="199"/>
      <c r="Q85" s="199"/>
      <c r="R85" s="199"/>
      <c r="S85" s="199"/>
      <c r="T85" s="199"/>
      <c r="U85" s="199"/>
      <c r="V85" s="199"/>
      <c r="W85" s="199"/>
      <c r="X85" s="199"/>
      <c r="Y85" s="199"/>
      <c r="Z85" s="199"/>
      <c r="AA85" s="199"/>
      <c r="AB85" s="199"/>
      <c r="AC85" s="199"/>
      <c r="AD85" s="199"/>
      <c r="AE85" s="199"/>
      <c r="AF85" s="199"/>
      <c r="AG85" s="199"/>
      <c r="AH85" s="199"/>
      <c r="AI85" s="199"/>
      <c r="AJ85" s="199"/>
      <c r="AK85" s="199"/>
      <c r="AL85" s="199"/>
      <c r="AM85" s="199"/>
      <c r="AN85" s="199"/>
      <c r="AO85" s="199"/>
      <c r="AR85" s="48"/>
    </row>
    <row r="86" spans="1:91" s="1" customFormat="1" ht="6.95" customHeight="1">
      <c r="B86" s="31"/>
      <c r="AR86" s="31"/>
    </row>
    <row r="87" spans="1:91" s="1" customFormat="1" ht="12" customHeight="1">
      <c r="B87" s="31"/>
      <c r="C87" s="26" t="s">
        <v>20</v>
      </c>
      <c r="L87" s="50" t="str">
        <f>IF(K8="","",K8)</f>
        <v>sportovní areál obce Hulice</v>
      </c>
      <c r="AI87" s="26" t="s">
        <v>22</v>
      </c>
      <c r="AM87" s="200" t="str">
        <f>IF(AN8= "","",AN8)</f>
        <v>18. 11. 2022</v>
      </c>
      <c r="AN87" s="200"/>
      <c r="AR87" s="31"/>
    </row>
    <row r="88" spans="1:91" s="1" customFormat="1" ht="6.95" customHeight="1">
      <c r="B88" s="31"/>
      <c r="AR88" s="31"/>
    </row>
    <row r="89" spans="1:91" s="1" customFormat="1" ht="15.2" customHeight="1">
      <c r="B89" s="31"/>
      <c r="C89" s="26" t="s">
        <v>24</v>
      </c>
      <c r="L89" s="3" t="str">
        <f>IF(E11= "","",E11)</f>
        <v>Obec Hulice</v>
      </c>
      <c r="AI89" s="26" t="s">
        <v>31</v>
      </c>
      <c r="AM89" s="201" t="str">
        <f>IF(E17="","",E17)</f>
        <v>CZGDA s.r.o.</v>
      </c>
      <c r="AN89" s="202"/>
      <c r="AO89" s="202"/>
      <c r="AP89" s="202"/>
      <c r="AR89" s="31"/>
      <c r="AS89" s="203" t="s">
        <v>58</v>
      </c>
      <c r="AT89" s="204"/>
      <c r="AU89" s="52"/>
      <c r="AV89" s="52"/>
      <c r="AW89" s="52"/>
      <c r="AX89" s="52"/>
      <c r="AY89" s="52"/>
      <c r="AZ89" s="52"/>
      <c r="BA89" s="52"/>
      <c r="BB89" s="52"/>
      <c r="BC89" s="52"/>
      <c r="BD89" s="53"/>
    </row>
    <row r="90" spans="1:91" s="1" customFormat="1" ht="15.2" customHeight="1">
      <c r="B90" s="31"/>
      <c r="C90" s="26" t="s">
        <v>29</v>
      </c>
      <c r="L90" s="3" t="str">
        <f>IF(E14= "Vyplň údaj","",E14)</f>
        <v/>
      </c>
      <c r="AI90" s="26" t="s">
        <v>35</v>
      </c>
      <c r="AM90" s="201" t="str">
        <f>IF(E20="","",E20)</f>
        <v xml:space="preserve"> </v>
      </c>
      <c r="AN90" s="202"/>
      <c r="AO90" s="202"/>
      <c r="AP90" s="202"/>
      <c r="AR90" s="31"/>
      <c r="AS90" s="205"/>
      <c r="AT90" s="206"/>
      <c r="BD90" s="55"/>
    </row>
    <row r="91" spans="1:91" s="1" customFormat="1" ht="10.9" customHeight="1">
      <c r="B91" s="31"/>
      <c r="AR91" s="31"/>
      <c r="AS91" s="205"/>
      <c r="AT91" s="206"/>
      <c r="BD91" s="55"/>
    </row>
    <row r="92" spans="1:91" s="1" customFormat="1" ht="29.25" customHeight="1">
      <c r="B92" s="31"/>
      <c r="C92" s="207" t="s">
        <v>59</v>
      </c>
      <c r="D92" s="208"/>
      <c r="E92" s="208"/>
      <c r="F92" s="208"/>
      <c r="G92" s="208"/>
      <c r="H92" s="56"/>
      <c r="I92" s="209" t="s">
        <v>60</v>
      </c>
      <c r="J92" s="208"/>
      <c r="K92" s="208"/>
      <c r="L92" s="208"/>
      <c r="M92" s="208"/>
      <c r="N92" s="208"/>
      <c r="O92" s="208"/>
      <c r="P92" s="208"/>
      <c r="Q92" s="208"/>
      <c r="R92" s="208"/>
      <c r="S92" s="208"/>
      <c r="T92" s="208"/>
      <c r="U92" s="208"/>
      <c r="V92" s="208"/>
      <c r="W92" s="208"/>
      <c r="X92" s="208"/>
      <c r="Y92" s="208"/>
      <c r="Z92" s="208"/>
      <c r="AA92" s="208"/>
      <c r="AB92" s="208"/>
      <c r="AC92" s="208"/>
      <c r="AD92" s="208"/>
      <c r="AE92" s="208"/>
      <c r="AF92" s="208"/>
      <c r="AG92" s="210" t="s">
        <v>61</v>
      </c>
      <c r="AH92" s="208"/>
      <c r="AI92" s="208"/>
      <c r="AJ92" s="208"/>
      <c r="AK92" s="208"/>
      <c r="AL92" s="208"/>
      <c r="AM92" s="208"/>
      <c r="AN92" s="209" t="s">
        <v>62</v>
      </c>
      <c r="AO92" s="208"/>
      <c r="AP92" s="211"/>
      <c r="AQ92" s="57" t="s">
        <v>63</v>
      </c>
      <c r="AR92" s="31"/>
      <c r="AS92" s="58" t="s">
        <v>64</v>
      </c>
      <c r="AT92" s="59" t="s">
        <v>65</v>
      </c>
      <c r="AU92" s="59" t="s">
        <v>66</v>
      </c>
      <c r="AV92" s="59" t="s">
        <v>67</v>
      </c>
      <c r="AW92" s="59" t="s">
        <v>68</v>
      </c>
      <c r="AX92" s="59" t="s">
        <v>69</v>
      </c>
      <c r="AY92" s="59" t="s">
        <v>70</v>
      </c>
      <c r="AZ92" s="59" t="s">
        <v>71</v>
      </c>
      <c r="BA92" s="59" t="s">
        <v>72</v>
      </c>
      <c r="BB92" s="59" t="s">
        <v>73</v>
      </c>
      <c r="BC92" s="59" t="s">
        <v>74</v>
      </c>
      <c r="BD92" s="60" t="s">
        <v>75</v>
      </c>
    </row>
    <row r="93" spans="1:91" s="1" customFormat="1" ht="10.9" customHeight="1">
      <c r="B93" s="31"/>
      <c r="AR93" s="31"/>
      <c r="AS93" s="61"/>
      <c r="AT93" s="52"/>
      <c r="AU93" s="52"/>
      <c r="AV93" s="52"/>
      <c r="AW93" s="52"/>
      <c r="AX93" s="52"/>
      <c r="AY93" s="52"/>
      <c r="AZ93" s="52"/>
      <c r="BA93" s="52"/>
      <c r="BB93" s="52"/>
      <c r="BC93" s="52"/>
      <c r="BD93" s="53"/>
    </row>
    <row r="94" spans="1:91" s="5" customFormat="1" ht="32.450000000000003" customHeight="1">
      <c r="B94" s="62"/>
      <c r="C94" s="63" t="s">
        <v>76</v>
      </c>
      <c r="D94" s="64"/>
      <c r="E94" s="64"/>
      <c r="F94" s="64"/>
      <c r="G94" s="64"/>
      <c r="H94" s="64"/>
      <c r="I94" s="64"/>
      <c r="J94" s="64"/>
      <c r="K94" s="64"/>
      <c r="L94" s="64"/>
      <c r="M94" s="64"/>
      <c r="N94" s="64"/>
      <c r="O94" s="64"/>
      <c r="P94" s="64"/>
      <c r="Q94" s="64"/>
      <c r="R94" s="64"/>
      <c r="S94" s="64"/>
      <c r="T94" s="64"/>
      <c r="U94" s="64"/>
      <c r="V94" s="64"/>
      <c r="W94" s="64"/>
      <c r="X94" s="64"/>
      <c r="Y94" s="64"/>
      <c r="Z94" s="64"/>
      <c r="AA94" s="64"/>
      <c r="AB94" s="64"/>
      <c r="AC94" s="64"/>
      <c r="AD94" s="64"/>
      <c r="AE94" s="64"/>
      <c r="AF94" s="64"/>
      <c r="AG94" s="215">
        <f>ROUND(SUM(AG95:AG96),2)</f>
        <v>0</v>
      </c>
      <c r="AH94" s="215"/>
      <c r="AI94" s="215"/>
      <c r="AJ94" s="215"/>
      <c r="AK94" s="215"/>
      <c r="AL94" s="215"/>
      <c r="AM94" s="215"/>
      <c r="AN94" s="216">
        <f>SUM(AG94,AT94)</f>
        <v>0</v>
      </c>
      <c r="AO94" s="216"/>
      <c r="AP94" s="216"/>
      <c r="AQ94" s="66" t="s">
        <v>1</v>
      </c>
      <c r="AR94" s="62"/>
      <c r="AS94" s="67">
        <f>ROUND(SUM(AS95:AS96),2)</f>
        <v>0</v>
      </c>
      <c r="AT94" s="68">
        <f>ROUND(SUM(AV94:AW94),2)</f>
        <v>0</v>
      </c>
      <c r="AU94" s="69">
        <f>ROUND(SUM(AU95:AU96),5)</f>
        <v>0</v>
      </c>
      <c r="AV94" s="68">
        <f>ROUND(AZ94*L29,2)</f>
        <v>0</v>
      </c>
      <c r="AW94" s="68">
        <f>ROUND(BA94*L30,2)</f>
        <v>0</v>
      </c>
      <c r="AX94" s="68">
        <f>ROUND(BB94*L29,2)</f>
        <v>0</v>
      </c>
      <c r="AY94" s="68">
        <f>ROUND(BC94*L30,2)</f>
        <v>0</v>
      </c>
      <c r="AZ94" s="68">
        <f>ROUND(SUM(AZ95:AZ96),2)</f>
        <v>0</v>
      </c>
      <c r="BA94" s="68">
        <f>ROUND(SUM(BA95:BA96),2)</f>
        <v>0</v>
      </c>
      <c r="BB94" s="68">
        <f>ROUND(SUM(BB95:BB96),2)</f>
        <v>0</v>
      </c>
      <c r="BC94" s="68">
        <f>ROUND(SUM(BC95:BC96),2)</f>
        <v>0</v>
      </c>
      <c r="BD94" s="70">
        <f>ROUND(SUM(BD95:BD96),2)</f>
        <v>0</v>
      </c>
      <c r="BS94" s="71" t="s">
        <v>77</v>
      </c>
      <c r="BT94" s="71" t="s">
        <v>78</v>
      </c>
      <c r="BU94" s="72" t="s">
        <v>79</v>
      </c>
      <c r="BV94" s="71" t="s">
        <v>80</v>
      </c>
      <c r="BW94" s="71" t="s">
        <v>5</v>
      </c>
      <c r="BX94" s="71" t="s">
        <v>81</v>
      </c>
      <c r="CL94" s="71" t="s">
        <v>1</v>
      </c>
    </row>
    <row r="95" spans="1:91" s="6" customFormat="1" ht="16.5" customHeight="1">
      <c r="A95" s="73" t="s">
        <v>82</v>
      </c>
      <c r="B95" s="74"/>
      <c r="C95" s="75"/>
      <c r="D95" s="214" t="s">
        <v>83</v>
      </c>
      <c r="E95" s="214"/>
      <c r="F95" s="214"/>
      <c r="G95" s="214"/>
      <c r="H95" s="214"/>
      <c r="I95" s="76"/>
      <c r="J95" s="214" t="s">
        <v>84</v>
      </c>
      <c r="K95" s="214"/>
      <c r="L95" s="214"/>
      <c r="M95" s="214"/>
      <c r="N95" s="214"/>
      <c r="O95" s="214"/>
      <c r="P95" s="214"/>
      <c r="Q95" s="214"/>
      <c r="R95" s="214"/>
      <c r="S95" s="214"/>
      <c r="T95" s="214"/>
      <c r="U95" s="214"/>
      <c r="V95" s="214"/>
      <c r="W95" s="214"/>
      <c r="X95" s="214"/>
      <c r="Y95" s="214"/>
      <c r="Z95" s="214"/>
      <c r="AA95" s="214"/>
      <c r="AB95" s="214"/>
      <c r="AC95" s="214"/>
      <c r="AD95" s="214"/>
      <c r="AE95" s="214"/>
      <c r="AF95" s="214"/>
      <c r="AG95" s="212">
        <f>'01 - Hřiště s umělým tráv...'!J30</f>
        <v>0</v>
      </c>
      <c r="AH95" s="213"/>
      <c r="AI95" s="213"/>
      <c r="AJ95" s="213"/>
      <c r="AK95" s="213"/>
      <c r="AL95" s="213"/>
      <c r="AM95" s="213"/>
      <c r="AN95" s="212">
        <f>SUM(AG95,AT95)</f>
        <v>0</v>
      </c>
      <c r="AO95" s="213"/>
      <c r="AP95" s="213"/>
      <c r="AQ95" s="77" t="s">
        <v>85</v>
      </c>
      <c r="AR95" s="74"/>
      <c r="AS95" s="78">
        <v>0</v>
      </c>
      <c r="AT95" s="79">
        <f>ROUND(SUM(AV95:AW95),2)</f>
        <v>0</v>
      </c>
      <c r="AU95" s="80">
        <f>'01 - Hřiště s umělým tráv...'!P123</f>
        <v>0</v>
      </c>
      <c r="AV95" s="79">
        <f>'01 - Hřiště s umělým tráv...'!J33</f>
        <v>0</v>
      </c>
      <c r="AW95" s="79">
        <f>'01 - Hřiště s umělým tráv...'!J34</f>
        <v>0</v>
      </c>
      <c r="AX95" s="79">
        <f>'01 - Hřiště s umělým tráv...'!J35</f>
        <v>0</v>
      </c>
      <c r="AY95" s="79">
        <f>'01 - Hřiště s umělým tráv...'!J36</f>
        <v>0</v>
      </c>
      <c r="AZ95" s="79">
        <f>'01 - Hřiště s umělým tráv...'!F33</f>
        <v>0</v>
      </c>
      <c r="BA95" s="79">
        <f>'01 - Hřiště s umělým tráv...'!F34</f>
        <v>0</v>
      </c>
      <c r="BB95" s="79">
        <f>'01 - Hřiště s umělým tráv...'!F35</f>
        <v>0</v>
      </c>
      <c r="BC95" s="79">
        <f>'01 - Hřiště s umělým tráv...'!F36</f>
        <v>0</v>
      </c>
      <c r="BD95" s="81">
        <f>'01 - Hřiště s umělým tráv...'!F37</f>
        <v>0</v>
      </c>
      <c r="BT95" s="82" t="s">
        <v>86</v>
      </c>
      <c r="BV95" s="82" t="s">
        <v>80</v>
      </c>
      <c r="BW95" s="82" t="s">
        <v>87</v>
      </c>
      <c r="BX95" s="82" t="s">
        <v>5</v>
      </c>
      <c r="CL95" s="82" t="s">
        <v>1</v>
      </c>
      <c r="CM95" s="82" t="s">
        <v>88</v>
      </c>
    </row>
    <row r="96" spans="1:91" s="6" customFormat="1" ht="16.5" customHeight="1">
      <c r="A96" s="73" t="s">
        <v>82</v>
      </c>
      <c r="B96" s="74"/>
      <c r="C96" s="75"/>
      <c r="D96" s="214" t="s">
        <v>89</v>
      </c>
      <c r="E96" s="214"/>
      <c r="F96" s="214"/>
      <c r="G96" s="214"/>
      <c r="H96" s="214"/>
      <c r="I96" s="76"/>
      <c r="J96" s="214" t="s">
        <v>90</v>
      </c>
      <c r="K96" s="214"/>
      <c r="L96" s="214"/>
      <c r="M96" s="214"/>
      <c r="N96" s="214"/>
      <c r="O96" s="214"/>
      <c r="P96" s="214"/>
      <c r="Q96" s="214"/>
      <c r="R96" s="214"/>
      <c r="S96" s="214"/>
      <c r="T96" s="214"/>
      <c r="U96" s="214"/>
      <c r="V96" s="214"/>
      <c r="W96" s="214"/>
      <c r="X96" s="214"/>
      <c r="Y96" s="214"/>
      <c r="Z96" s="214"/>
      <c r="AA96" s="214"/>
      <c r="AB96" s="214"/>
      <c r="AC96" s="214"/>
      <c r="AD96" s="214"/>
      <c r="AE96" s="214"/>
      <c r="AF96" s="214"/>
      <c r="AG96" s="212">
        <f>'02 - Oplocení'!J30</f>
        <v>0</v>
      </c>
      <c r="AH96" s="213"/>
      <c r="AI96" s="213"/>
      <c r="AJ96" s="213"/>
      <c r="AK96" s="213"/>
      <c r="AL96" s="213"/>
      <c r="AM96" s="213"/>
      <c r="AN96" s="212">
        <f>SUM(AG96,AT96)</f>
        <v>0</v>
      </c>
      <c r="AO96" s="213"/>
      <c r="AP96" s="213"/>
      <c r="AQ96" s="77" t="s">
        <v>85</v>
      </c>
      <c r="AR96" s="74"/>
      <c r="AS96" s="83">
        <v>0</v>
      </c>
      <c r="AT96" s="84">
        <f>ROUND(SUM(AV96:AW96),2)</f>
        <v>0</v>
      </c>
      <c r="AU96" s="85">
        <f>'02 - Oplocení'!P123</f>
        <v>0</v>
      </c>
      <c r="AV96" s="84">
        <f>'02 - Oplocení'!J33</f>
        <v>0</v>
      </c>
      <c r="AW96" s="84">
        <f>'02 - Oplocení'!J34</f>
        <v>0</v>
      </c>
      <c r="AX96" s="84">
        <f>'02 - Oplocení'!J35</f>
        <v>0</v>
      </c>
      <c r="AY96" s="84">
        <f>'02 - Oplocení'!J36</f>
        <v>0</v>
      </c>
      <c r="AZ96" s="84">
        <f>'02 - Oplocení'!F33</f>
        <v>0</v>
      </c>
      <c r="BA96" s="84">
        <f>'02 - Oplocení'!F34</f>
        <v>0</v>
      </c>
      <c r="BB96" s="84">
        <f>'02 - Oplocení'!F35</f>
        <v>0</v>
      </c>
      <c r="BC96" s="84">
        <f>'02 - Oplocení'!F36</f>
        <v>0</v>
      </c>
      <c r="BD96" s="86">
        <f>'02 - Oplocení'!F37</f>
        <v>0</v>
      </c>
      <c r="BT96" s="82" t="s">
        <v>86</v>
      </c>
      <c r="BV96" s="82" t="s">
        <v>80</v>
      </c>
      <c r="BW96" s="82" t="s">
        <v>91</v>
      </c>
      <c r="BX96" s="82" t="s">
        <v>5</v>
      </c>
      <c r="CL96" s="82" t="s">
        <v>1</v>
      </c>
      <c r="CM96" s="82" t="s">
        <v>88</v>
      </c>
    </row>
    <row r="97" spans="2:44" s="1" customFormat="1" ht="30" customHeight="1">
      <c r="B97" s="31"/>
      <c r="AR97" s="31"/>
    </row>
    <row r="98" spans="2:44" s="1" customFormat="1" ht="6.95" customHeight="1">
      <c r="B98" s="43"/>
      <c r="C98" s="44"/>
      <c r="D98" s="44"/>
      <c r="E98" s="44"/>
      <c r="F98" s="44"/>
      <c r="G98" s="44"/>
      <c r="H98" s="44"/>
      <c r="I98" s="44"/>
      <c r="J98" s="44"/>
      <c r="K98" s="44"/>
      <c r="L98" s="44"/>
      <c r="M98" s="44"/>
      <c r="N98" s="44"/>
      <c r="O98" s="44"/>
      <c r="P98" s="44"/>
      <c r="Q98" s="44"/>
      <c r="R98" s="44"/>
      <c r="S98" s="44"/>
      <c r="T98" s="44"/>
      <c r="U98" s="44"/>
      <c r="V98" s="44"/>
      <c r="W98" s="44"/>
      <c r="X98" s="44"/>
      <c r="Y98" s="44"/>
      <c r="Z98" s="44"/>
      <c r="AA98" s="44"/>
      <c r="AB98" s="44"/>
      <c r="AC98" s="44"/>
      <c r="AD98" s="44"/>
      <c r="AE98" s="44"/>
      <c r="AF98" s="44"/>
      <c r="AG98" s="44"/>
      <c r="AH98" s="44"/>
      <c r="AI98" s="44"/>
      <c r="AJ98" s="44"/>
      <c r="AK98" s="44"/>
      <c r="AL98" s="44"/>
      <c r="AM98" s="44"/>
      <c r="AN98" s="44"/>
      <c r="AO98" s="44"/>
      <c r="AP98" s="44"/>
      <c r="AQ98" s="44"/>
      <c r="AR98" s="31"/>
    </row>
  </sheetData>
  <sheetProtection algorithmName="SHA-512" hashValue="st1FfGJPNHWfFl4UnWXckcnwmjZnTXpAisRxv01Ujt0Mw4zNZHWv8YsteU4vXl6xyVwYUhFuT36iMMO2BBgz8w==" saltValue="csM8kHMJgeA+gDU3hwH5eHywp68y4cjLw3CIJkMktngi94NqsqeirHI/P5/lcg5/QSw9A7FuLWexakXwPGAHKw==" spinCount="100000" sheet="1" objects="1" scenarios="1" formatColumns="0" formatRows="0"/>
  <mergeCells count="46">
    <mergeCell ref="AR2:BE2"/>
    <mergeCell ref="AN96:AP96"/>
    <mergeCell ref="AG96:AM96"/>
    <mergeCell ref="D96:H96"/>
    <mergeCell ref="J96:AF96"/>
    <mergeCell ref="AG94:AM94"/>
    <mergeCell ref="AN94:AP94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5" location="'01 - Hřiště s umělým tráv...'!C2" display="/" xr:uid="{00000000-0004-0000-0000-000000000000}"/>
    <hyperlink ref="A96" location="'02 - Oplocení'!C2" display="/" xr:uid="{00000000-0004-0000-0000-000001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187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1" width="14.16406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83"/>
      <c r="M2" s="183"/>
      <c r="N2" s="183"/>
      <c r="O2" s="183"/>
      <c r="P2" s="183"/>
      <c r="Q2" s="183"/>
      <c r="R2" s="183"/>
      <c r="S2" s="183"/>
      <c r="T2" s="183"/>
      <c r="U2" s="183"/>
      <c r="V2" s="183"/>
      <c r="AT2" s="16" t="s">
        <v>87</v>
      </c>
    </row>
    <row r="3" spans="2:4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88</v>
      </c>
    </row>
    <row r="4" spans="2:46" ht="24.95" customHeight="1">
      <c r="B4" s="19"/>
      <c r="D4" s="20" t="s">
        <v>92</v>
      </c>
      <c r="L4" s="19"/>
      <c r="M4" s="87" t="s">
        <v>10</v>
      </c>
      <c r="AT4" s="16" t="s">
        <v>4</v>
      </c>
    </row>
    <row r="5" spans="2:46" ht="6.95" customHeight="1">
      <c r="B5" s="19"/>
      <c r="L5" s="19"/>
    </row>
    <row r="6" spans="2:46" ht="12" customHeight="1">
      <c r="B6" s="19"/>
      <c r="D6" s="26" t="s">
        <v>16</v>
      </c>
      <c r="L6" s="19"/>
    </row>
    <row r="7" spans="2:46" ht="16.5" customHeight="1">
      <c r="B7" s="19"/>
      <c r="E7" s="217" t="str">
        <f>'Rekapitulace stavby'!K6</f>
        <v>Úprava plochy multifunkč.hřiště a umístění oplocení, Hulice</v>
      </c>
      <c r="F7" s="218"/>
      <c r="G7" s="218"/>
      <c r="H7" s="218"/>
      <c r="L7" s="19"/>
    </row>
    <row r="8" spans="2:46" s="1" customFormat="1" ht="12" customHeight="1">
      <c r="B8" s="31"/>
      <c r="D8" s="26" t="s">
        <v>93</v>
      </c>
      <c r="L8" s="31"/>
    </row>
    <row r="9" spans="2:46" s="1" customFormat="1" ht="16.5" customHeight="1">
      <c r="B9" s="31"/>
      <c r="E9" s="198" t="s">
        <v>94</v>
      </c>
      <c r="F9" s="219"/>
      <c r="G9" s="219"/>
      <c r="H9" s="219"/>
      <c r="L9" s="31"/>
    </row>
    <row r="10" spans="2:46" s="1" customFormat="1" ht="11.25">
      <c r="B10" s="31"/>
      <c r="L10" s="31"/>
    </row>
    <row r="11" spans="2:46" s="1" customFormat="1" ht="12" customHeight="1">
      <c r="B11" s="31"/>
      <c r="D11" s="26" t="s">
        <v>18</v>
      </c>
      <c r="F11" s="24" t="s">
        <v>1</v>
      </c>
      <c r="I11" s="26" t="s">
        <v>19</v>
      </c>
      <c r="J11" s="24" t="s">
        <v>1</v>
      </c>
      <c r="L11" s="31"/>
    </row>
    <row r="12" spans="2:46" s="1" customFormat="1" ht="12" customHeight="1">
      <c r="B12" s="31"/>
      <c r="D12" s="26" t="s">
        <v>20</v>
      </c>
      <c r="F12" s="24" t="s">
        <v>21</v>
      </c>
      <c r="I12" s="26" t="s">
        <v>22</v>
      </c>
      <c r="J12" s="51" t="str">
        <f>'Rekapitulace stavby'!AN8</f>
        <v>18. 11. 2022</v>
      </c>
      <c r="L12" s="31"/>
    </row>
    <row r="13" spans="2:46" s="1" customFormat="1" ht="10.9" customHeight="1">
      <c r="B13" s="31"/>
      <c r="L13" s="31"/>
    </row>
    <row r="14" spans="2:46" s="1" customFormat="1" ht="12" customHeight="1">
      <c r="B14" s="31"/>
      <c r="D14" s="26" t="s">
        <v>24</v>
      </c>
      <c r="I14" s="26" t="s">
        <v>25</v>
      </c>
      <c r="J14" s="24" t="s">
        <v>26</v>
      </c>
      <c r="L14" s="31"/>
    </row>
    <row r="15" spans="2:46" s="1" customFormat="1" ht="18" customHeight="1">
      <c r="B15" s="31"/>
      <c r="E15" s="24" t="s">
        <v>27</v>
      </c>
      <c r="I15" s="26" t="s">
        <v>28</v>
      </c>
      <c r="J15" s="24" t="s">
        <v>1</v>
      </c>
      <c r="L15" s="31"/>
    </row>
    <row r="16" spans="2:46" s="1" customFormat="1" ht="6.95" customHeight="1">
      <c r="B16" s="31"/>
      <c r="L16" s="31"/>
    </row>
    <row r="17" spans="2:12" s="1" customFormat="1" ht="12" customHeight="1">
      <c r="B17" s="31"/>
      <c r="D17" s="26" t="s">
        <v>29</v>
      </c>
      <c r="I17" s="26" t="s">
        <v>25</v>
      </c>
      <c r="J17" s="27" t="str">
        <f>'Rekapitulace stavby'!AN13</f>
        <v>Vyplň údaj</v>
      </c>
      <c r="L17" s="31"/>
    </row>
    <row r="18" spans="2:12" s="1" customFormat="1" ht="18" customHeight="1">
      <c r="B18" s="31"/>
      <c r="E18" s="220" t="str">
        <f>'Rekapitulace stavby'!E14</f>
        <v>Vyplň údaj</v>
      </c>
      <c r="F18" s="182"/>
      <c r="G18" s="182"/>
      <c r="H18" s="182"/>
      <c r="I18" s="26" t="s">
        <v>28</v>
      </c>
      <c r="J18" s="27" t="str">
        <f>'Rekapitulace stavby'!AN14</f>
        <v>Vyplň údaj</v>
      </c>
      <c r="L18" s="31"/>
    </row>
    <row r="19" spans="2:12" s="1" customFormat="1" ht="6.95" customHeight="1">
      <c r="B19" s="31"/>
      <c r="L19" s="31"/>
    </row>
    <row r="20" spans="2:12" s="1" customFormat="1" ht="12" customHeight="1">
      <c r="B20" s="31"/>
      <c r="D20" s="26" t="s">
        <v>31</v>
      </c>
      <c r="I20" s="26" t="s">
        <v>25</v>
      </c>
      <c r="J20" s="24" t="s">
        <v>32</v>
      </c>
      <c r="L20" s="31"/>
    </row>
    <row r="21" spans="2:12" s="1" customFormat="1" ht="18" customHeight="1">
      <c r="B21" s="31"/>
      <c r="E21" s="24" t="s">
        <v>33</v>
      </c>
      <c r="I21" s="26" t="s">
        <v>28</v>
      </c>
      <c r="J21" s="24" t="s">
        <v>1</v>
      </c>
      <c r="L21" s="31"/>
    </row>
    <row r="22" spans="2:12" s="1" customFormat="1" ht="6.95" customHeight="1">
      <c r="B22" s="31"/>
      <c r="L22" s="31"/>
    </row>
    <row r="23" spans="2:12" s="1" customFormat="1" ht="12" customHeight="1">
      <c r="B23" s="31"/>
      <c r="D23" s="26" t="s">
        <v>35</v>
      </c>
      <c r="I23" s="26" t="s">
        <v>25</v>
      </c>
      <c r="J23" s="24" t="str">
        <f>IF('Rekapitulace stavby'!AN19="","",'Rekapitulace stavby'!AN19)</f>
        <v/>
      </c>
      <c r="L23" s="31"/>
    </row>
    <row r="24" spans="2:12" s="1" customFormat="1" ht="18" customHeight="1">
      <c r="B24" s="31"/>
      <c r="E24" s="24" t="str">
        <f>IF('Rekapitulace stavby'!E20="","",'Rekapitulace stavby'!E20)</f>
        <v xml:space="preserve"> </v>
      </c>
      <c r="I24" s="26" t="s">
        <v>28</v>
      </c>
      <c r="J24" s="24" t="str">
        <f>IF('Rekapitulace stavby'!AN20="","",'Rekapitulace stavby'!AN20)</f>
        <v/>
      </c>
      <c r="L24" s="31"/>
    </row>
    <row r="25" spans="2:12" s="1" customFormat="1" ht="6.95" customHeight="1">
      <c r="B25" s="31"/>
      <c r="L25" s="31"/>
    </row>
    <row r="26" spans="2:12" s="1" customFormat="1" ht="12" customHeight="1">
      <c r="B26" s="31"/>
      <c r="D26" s="26" t="s">
        <v>37</v>
      </c>
      <c r="L26" s="31"/>
    </row>
    <row r="27" spans="2:12" s="7" customFormat="1" ht="16.5" customHeight="1">
      <c r="B27" s="88"/>
      <c r="E27" s="187" t="s">
        <v>1</v>
      </c>
      <c r="F27" s="187"/>
      <c r="G27" s="187"/>
      <c r="H27" s="187"/>
      <c r="L27" s="88"/>
    </row>
    <row r="28" spans="2:12" s="1" customFormat="1" ht="6.95" customHeight="1">
      <c r="B28" s="31"/>
      <c r="L28" s="31"/>
    </row>
    <row r="29" spans="2:12" s="1" customFormat="1" ht="6.95" customHeight="1">
      <c r="B29" s="31"/>
      <c r="D29" s="52"/>
      <c r="E29" s="52"/>
      <c r="F29" s="52"/>
      <c r="G29" s="52"/>
      <c r="H29" s="52"/>
      <c r="I29" s="52"/>
      <c r="J29" s="52"/>
      <c r="K29" s="52"/>
      <c r="L29" s="31"/>
    </row>
    <row r="30" spans="2:12" s="1" customFormat="1" ht="25.35" customHeight="1">
      <c r="B30" s="31"/>
      <c r="D30" s="89" t="s">
        <v>38</v>
      </c>
      <c r="J30" s="65">
        <f>ROUND(J123, 2)</f>
        <v>0</v>
      </c>
      <c r="L30" s="31"/>
    </row>
    <row r="31" spans="2:12" s="1" customFormat="1" ht="6.95" customHeight="1">
      <c r="B31" s="31"/>
      <c r="D31" s="52"/>
      <c r="E31" s="52"/>
      <c r="F31" s="52"/>
      <c r="G31" s="52"/>
      <c r="H31" s="52"/>
      <c r="I31" s="52"/>
      <c r="J31" s="52"/>
      <c r="K31" s="52"/>
      <c r="L31" s="31"/>
    </row>
    <row r="32" spans="2:12" s="1" customFormat="1" ht="14.45" customHeight="1">
      <c r="B32" s="31"/>
      <c r="F32" s="34" t="s">
        <v>40</v>
      </c>
      <c r="I32" s="34" t="s">
        <v>39</v>
      </c>
      <c r="J32" s="34" t="s">
        <v>41</v>
      </c>
      <c r="L32" s="31"/>
    </row>
    <row r="33" spans="2:12" s="1" customFormat="1" ht="14.45" customHeight="1">
      <c r="B33" s="31"/>
      <c r="D33" s="54" t="s">
        <v>42</v>
      </c>
      <c r="E33" s="26" t="s">
        <v>43</v>
      </c>
      <c r="F33" s="90">
        <f>ROUND((SUM(BE123:BE186)),  2)</f>
        <v>0</v>
      </c>
      <c r="I33" s="91">
        <v>0.21</v>
      </c>
      <c r="J33" s="90">
        <f>ROUND(((SUM(BE123:BE186))*I33),  2)</f>
        <v>0</v>
      </c>
      <c r="L33" s="31"/>
    </row>
    <row r="34" spans="2:12" s="1" customFormat="1" ht="14.45" customHeight="1">
      <c r="B34" s="31"/>
      <c r="E34" s="26" t="s">
        <v>44</v>
      </c>
      <c r="F34" s="90">
        <f>ROUND((SUM(BF123:BF186)),  2)</f>
        <v>0</v>
      </c>
      <c r="I34" s="91">
        <v>0.15</v>
      </c>
      <c r="J34" s="90">
        <f>ROUND(((SUM(BF123:BF186))*I34),  2)</f>
        <v>0</v>
      </c>
      <c r="L34" s="31"/>
    </row>
    <row r="35" spans="2:12" s="1" customFormat="1" ht="14.45" hidden="1" customHeight="1">
      <c r="B35" s="31"/>
      <c r="E35" s="26" t="s">
        <v>45</v>
      </c>
      <c r="F35" s="90">
        <f>ROUND((SUM(BG123:BG186)),  2)</f>
        <v>0</v>
      </c>
      <c r="I35" s="91">
        <v>0.21</v>
      </c>
      <c r="J35" s="90">
        <f>0</f>
        <v>0</v>
      </c>
      <c r="L35" s="31"/>
    </row>
    <row r="36" spans="2:12" s="1" customFormat="1" ht="14.45" hidden="1" customHeight="1">
      <c r="B36" s="31"/>
      <c r="E36" s="26" t="s">
        <v>46</v>
      </c>
      <c r="F36" s="90">
        <f>ROUND((SUM(BH123:BH186)),  2)</f>
        <v>0</v>
      </c>
      <c r="I36" s="91">
        <v>0.15</v>
      </c>
      <c r="J36" s="90">
        <f>0</f>
        <v>0</v>
      </c>
      <c r="L36" s="31"/>
    </row>
    <row r="37" spans="2:12" s="1" customFormat="1" ht="14.45" hidden="1" customHeight="1">
      <c r="B37" s="31"/>
      <c r="E37" s="26" t="s">
        <v>47</v>
      </c>
      <c r="F37" s="90">
        <f>ROUND((SUM(BI123:BI186)),  2)</f>
        <v>0</v>
      </c>
      <c r="I37" s="91">
        <v>0</v>
      </c>
      <c r="J37" s="90">
        <f>0</f>
        <v>0</v>
      </c>
      <c r="L37" s="31"/>
    </row>
    <row r="38" spans="2:12" s="1" customFormat="1" ht="6.95" customHeight="1">
      <c r="B38" s="31"/>
      <c r="L38" s="31"/>
    </row>
    <row r="39" spans="2:12" s="1" customFormat="1" ht="25.35" customHeight="1">
      <c r="B39" s="31"/>
      <c r="C39" s="92"/>
      <c r="D39" s="93" t="s">
        <v>48</v>
      </c>
      <c r="E39" s="56"/>
      <c r="F39" s="56"/>
      <c r="G39" s="94" t="s">
        <v>49</v>
      </c>
      <c r="H39" s="95" t="s">
        <v>50</v>
      </c>
      <c r="I39" s="56"/>
      <c r="J39" s="96">
        <f>SUM(J30:J37)</f>
        <v>0</v>
      </c>
      <c r="K39" s="97"/>
      <c r="L39" s="31"/>
    </row>
    <row r="40" spans="2:12" s="1" customFormat="1" ht="14.45" customHeight="1">
      <c r="B40" s="31"/>
      <c r="L40" s="31"/>
    </row>
    <row r="41" spans="2:12" ht="14.45" customHeight="1">
      <c r="B41" s="19"/>
      <c r="L41" s="19"/>
    </row>
    <row r="42" spans="2:12" ht="14.45" customHeight="1">
      <c r="B42" s="19"/>
      <c r="L42" s="19"/>
    </row>
    <row r="43" spans="2:12" ht="14.45" customHeight="1">
      <c r="B43" s="19"/>
      <c r="L43" s="19"/>
    </row>
    <row r="44" spans="2:12" ht="14.45" customHeight="1">
      <c r="B44" s="19"/>
      <c r="L44" s="19"/>
    </row>
    <row r="45" spans="2:12" ht="14.45" customHeight="1">
      <c r="B45" s="19"/>
      <c r="L45" s="19"/>
    </row>
    <row r="46" spans="2:12" ht="14.45" customHeight="1">
      <c r="B46" s="19"/>
      <c r="L46" s="19"/>
    </row>
    <row r="47" spans="2:12" ht="14.45" customHeight="1">
      <c r="B47" s="19"/>
      <c r="L47" s="19"/>
    </row>
    <row r="48" spans="2:12" ht="14.45" customHeight="1">
      <c r="B48" s="19"/>
      <c r="L48" s="19"/>
    </row>
    <row r="49" spans="2:12" ht="14.45" customHeight="1">
      <c r="B49" s="19"/>
      <c r="L49" s="19"/>
    </row>
    <row r="50" spans="2:12" s="1" customFormat="1" ht="14.45" customHeight="1">
      <c r="B50" s="31"/>
      <c r="D50" s="40" t="s">
        <v>51</v>
      </c>
      <c r="E50" s="41"/>
      <c r="F50" s="41"/>
      <c r="G50" s="40" t="s">
        <v>52</v>
      </c>
      <c r="H50" s="41"/>
      <c r="I50" s="41"/>
      <c r="J50" s="41"/>
      <c r="K50" s="41"/>
      <c r="L50" s="31"/>
    </row>
    <row r="51" spans="2:12" ht="11.25">
      <c r="B51" s="19"/>
      <c r="L51" s="19"/>
    </row>
    <row r="52" spans="2:12" ht="11.25">
      <c r="B52" s="19"/>
      <c r="L52" s="19"/>
    </row>
    <row r="53" spans="2:12" ht="11.25">
      <c r="B53" s="19"/>
      <c r="L53" s="19"/>
    </row>
    <row r="54" spans="2:12" ht="11.25">
      <c r="B54" s="19"/>
      <c r="L54" s="19"/>
    </row>
    <row r="55" spans="2:12" ht="11.25">
      <c r="B55" s="19"/>
      <c r="L55" s="19"/>
    </row>
    <row r="56" spans="2:12" ht="11.25">
      <c r="B56" s="19"/>
      <c r="L56" s="19"/>
    </row>
    <row r="57" spans="2:12" ht="11.25">
      <c r="B57" s="19"/>
      <c r="L57" s="19"/>
    </row>
    <row r="58" spans="2:12" ht="11.25">
      <c r="B58" s="19"/>
      <c r="L58" s="19"/>
    </row>
    <row r="59" spans="2:12" ht="11.25">
      <c r="B59" s="19"/>
      <c r="L59" s="19"/>
    </row>
    <row r="60" spans="2:12" ht="11.25">
      <c r="B60" s="19"/>
      <c r="L60" s="19"/>
    </row>
    <row r="61" spans="2:12" s="1" customFormat="1" ht="12.75">
      <c r="B61" s="31"/>
      <c r="D61" s="42" t="s">
        <v>53</v>
      </c>
      <c r="E61" s="33"/>
      <c r="F61" s="98" t="s">
        <v>54</v>
      </c>
      <c r="G61" s="42" t="s">
        <v>53</v>
      </c>
      <c r="H61" s="33"/>
      <c r="I61" s="33"/>
      <c r="J61" s="99" t="s">
        <v>54</v>
      </c>
      <c r="K61" s="33"/>
      <c r="L61" s="31"/>
    </row>
    <row r="62" spans="2:12" ht="11.25">
      <c r="B62" s="19"/>
      <c r="L62" s="19"/>
    </row>
    <row r="63" spans="2:12" ht="11.25">
      <c r="B63" s="19"/>
      <c r="L63" s="19"/>
    </row>
    <row r="64" spans="2:12" ht="11.25">
      <c r="B64" s="19"/>
      <c r="L64" s="19"/>
    </row>
    <row r="65" spans="2:12" s="1" customFormat="1" ht="12.75">
      <c r="B65" s="31"/>
      <c r="D65" s="40" t="s">
        <v>55</v>
      </c>
      <c r="E65" s="41"/>
      <c r="F65" s="41"/>
      <c r="G65" s="40" t="s">
        <v>56</v>
      </c>
      <c r="H65" s="41"/>
      <c r="I65" s="41"/>
      <c r="J65" s="41"/>
      <c r="K65" s="41"/>
      <c r="L65" s="31"/>
    </row>
    <row r="66" spans="2:12" ht="11.25">
      <c r="B66" s="19"/>
      <c r="L66" s="19"/>
    </row>
    <row r="67" spans="2:12" ht="11.25">
      <c r="B67" s="19"/>
      <c r="L67" s="19"/>
    </row>
    <row r="68" spans="2:12" ht="11.25">
      <c r="B68" s="19"/>
      <c r="L68" s="19"/>
    </row>
    <row r="69" spans="2:12" ht="11.25">
      <c r="B69" s="19"/>
      <c r="L69" s="19"/>
    </row>
    <row r="70" spans="2:12" ht="11.25">
      <c r="B70" s="19"/>
      <c r="L70" s="19"/>
    </row>
    <row r="71" spans="2:12" ht="11.25">
      <c r="B71" s="19"/>
      <c r="L71" s="19"/>
    </row>
    <row r="72" spans="2:12" ht="11.25">
      <c r="B72" s="19"/>
      <c r="L72" s="19"/>
    </row>
    <row r="73" spans="2:12" ht="11.25">
      <c r="B73" s="19"/>
      <c r="L73" s="19"/>
    </row>
    <row r="74" spans="2:12" ht="11.25">
      <c r="B74" s="19"/>
      <c r="L74" s="19"/>
    </row>
    <row r="75" spans="2:12" ht="11.25">
      <c r="B75" s="19"/>
      <c r="L75" s="19"/>
    </row>
    <row r="76" spans="2:12" s="1" customFormat="1" ht="12.75">
      <c r="B76" s="31"/>
      <c r="D76" s="42" t="s">
        <v>53</v>
      </c>
      <c r="E76" s="33"/>
      <c r="F76" s="98" t="s">
        <v>54</v>
      </c>
      <c r="G76" s="42" t="s">
        <v>53</v>
      </c>
      <c r="H76" s="33"/>
      <c r="I76" s="33"/>
      <c r="J76" s="99" t="s">
        <v>54</v>
      </c>
      <c r="K76" s="33"/>
      <c r="L76" s="31"/>
    </row>
    <row r="77" spans="2:12" s="1" customFormat="1" ht="14.45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31"/>
    </row>
    <row r="81" spans="2:47" s="1" customFormat="1" ht="6.95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31"/>
    </row>
    <row r="82" spans="2:47" s="1" customFormat="1" ht="24.95" customHeight="1">
      <c r="B82" s="31"/>
      <c r="C82" s="20" t="s">
        <v>95</v>
      </c>
      <c r="L82" s="31"/>
    </row>
    <row r="83" spans="2:47" s="1" customFormat="1" ht="6.95" customHeight="1">
      <c r="B83" s="31"/>
      <c r="L83" s="31"/>
    </row>
    <row r="84" spans="2:47" s="1" customFormat="1" ht="12" customHeight="1">
      <c r="B84" s="31"/>
      <c r="C84" s="26" t="s">
        <v>16</v>
      </c>
      <c r="L84" s="31"/>
    </row>
    <row r="85" spans="2:47" s="1" customFormat="1" ht="16.5" customHeight="1">
      <c r="B85" s="31"/>
      <c r="E85" s="217" t="str">
        <f>E7</f>
        <v>Úprava plochy multifunkč.hřiště a umístění oplocení, Hulice</v>
      </c>
      <c r="F85" s="218"/>
      <c r="G85" s="218"/>
      <c r="H85" s="218"/>
      <c r="L85" s="31"/>
    </row>
    <row r="86" spans="2:47" s="1" customFormat="1" ht="12" customHeight="1">
      <c r="B86" s="31"/>
      <c r="C86" s="26" t="s">
        <v>93</v>
      </c>
      <c r="L86" s="31"/>
    </row>
    <row r="87" spans="2:47" s="1" customFormat="1" ht="16.5" customHeight="1">
      <c r="B87" s="31"/>
      <c r="E87" s="198" t="str">
        <f>E9</f>
        <v>01 - Hřiště s umělým trávníkem</v>
      </c>
      <c r="F87" s="219"/>
      <c r="G87" s="219"/>
      <c r="H87" s="219"/>
      <c r="L87" s="31"/>
    </row>
    <row r="88" spans="2:47" s="1" customFormat="1" ht="6.95" customHeight="1">
      <c r="B88" s="31"/>
      <c r="L88" s="31"/>
    </row>
    <row r="89" spans="2:47" s="1" customFormat="1" ht="12" customHeight="1">
      <c r="B89" s="31"/>
      <c r="C89" s="26" t="s">
        <v>20</v>
      </c>
      <c r="F89" s="24" t="str">
        <f>F12</f>
        <v>sportovní areál obce Hulice</v>
      </c>
      <c r="I89" s="26" t="s">
        <v>22</v>
      </c>
      <c r="J89" s="51" t="str">
        <f>IF(J12="","",J12)</f>
        <v>18. 11. 2022</v>
      </c>
      <c r="L89" s="31"/>
    </row>
    <row r="90" spans="2:47" s="1" customFormat="1" ht="6.95" customHeight="1">
      <c r="B90" s="31"/>
      <c r="L90" s="31"/>
    </row>
    <row r="91" spans="2:47" s="1" customFormat="1" ht="15.2" customHeight="1">
      <c r="B91" s="31"/>
      <c r="C91" s="26" t="s">
        <v>24</v>
      </c>
      <c r="F91" s="24" t="str">
        <f>E15</f>
        <v>Obec Hulice</v>
      </c>
      <c r="I91" s="26" t="s">
        <v>31</v>
      </c>
      <c r="J91" s="29" t="str">
        <f>E21</f>
        <v>CZGDA s.r.o.</v>
      </c>
      <c r="L91" s="31"/>
    </row>
    <row r="92" spans="2:47" s="1" customFormat="1" ht="15.2" customHeight="1">
      <c r="B92" s="31"/>
      <c r="C92" s="26" t="s">
        <v>29</v>
      </c>
      <c r="F92" s="24" t="str">
        <f>IF(E18="","",E18)</f>
        <v>Vyplň údaj</v>
      </c>
      <c r="I92" s="26" t="s">
        <v>35</v>
      </c>
      <c r="J92" s="29" t="str">
        <f>E24</f>
        <v xml:space="preserve"> </v>
      </c>
      <c r="L92" s="31"/>
    </row>
    <row r="93" spans="2:47" s="1" customFormat="1" ht="10.35" customHeight="1">
      <c r="B93" s="31"/>
      <c r="L93" s="31"/>
    </row>
    <row r="94" spans="2:47" s="1" customFormat="1" ht="29.25" customHeight="1">
      <c r="B94" s="31"/>
      <c r="C94" s="100" t="s">
        <v>96</v>
      </c>
      <c r="D94" s="92"/>
      <c r="E94" s="92"/>
      <c r="F94" s="92"/>
      <c r="G94" s="92"/>
      <c r="H94" s="92"/>
      <c r="I94" s="92"/>
      <c r="J94" s="101" t="s">
        <v>97</v>
      </c>
      <c r="K94" s="92"/>
      <c r="L94" s="31"/>
    </row>
    <row r="95" spans="2:47" s="1" customFormat="1" ht="10.35" customHeight="1">
      <c r="B95" s="31"/>
      <c r="L95" s="31"/>
    </row>
    <row r="96" spans="2:47" s="1" customFormat="1" ht="22.9" customHeight="1">
      <c r="B96" s="31"/>
      <c r="C96" s="102" t="s">
        <v>98</v>
      </c>
      <c r="J96" s="65">
        <f>J123</f>
        <v>0</v>
      </c>
      <c r="L96" s="31"/>
      <c r="AU96" s="16" t="s">
        <v>99</v>
      </c>
    </row>
    <row r="97" spans="2:12" s="8" customFormat="1" ht="24.95" customHeight="1">
      <c r="B97" s="103"/>
      <c r="D97" s="104" t="s">
        <v>100</v>
      </c>
      <c r="E97" s="105"/>
      <c r="F97" s="105"/>
      <c r="G97" s="105"/>
      <c r="H97" s="105"/>
      <c r="I97" s="105"/>
      <c r="J97" s="106">
        <f>J124</f>
        <v>0</v>
      </c>
      <c r="L97" s="103"/>
    </row>
    <row r="98" spans="2:12" s="9" customFormat="1" ht="19.899999999999999" customHeight="1">
      <c r="B98" s="107"/>
      <c r="D98" s="108" t="s">
        <v>101</v>
      </c>
      <c r="E98" s="109"/>
      <c r="F98" s="109"/>
      <c r="G98" s="109"/>
      <c r="H98" s="109"/>
      <c r="I98" s="109"/>
      <c r="J98" s="110">
        <f>J125</f>
        <v>0</v>
      </c>
      <c r="L98" s="107"/>
    </row>
    <row r="99" spans="2:12" s="9" customFormat="1" ht="19.899999999999999" customHeight="1">
      <c r="B99" s="107"/>
      <c r="D99" s="108" t="s">
        <v>102</v>
      </c>
      <c r="E99" s="109"/>
      <c r="F99" s="109"/>
      <c r="G99" s="109"/>
      <c r="H99" s="109"/>
      <c r="I99" s="109"/>
      <c r="J99" s="110">
        <f>J139</f>
        <v>0</v>
      </c>
      <c r="L99" s="107"/>
    </row>
    <row r="100" spans="2:12" s="9" customFormat="1" ht="19.899999999999999" customHeight="1">
      <c r="B100" s="107"/>
      <c r="D100" s="108" t="s">
        <v>103</v>
      </c>
      <c r="E100" s="109"/>
      <c r="F100" s="109"/>
      <c r="G100" s="109"/>
      <c r="H100" s="109"/>
      <c r="I100" s="109"/>
      <c r="J100" s="110">
        <f>J141</f>
        <v>0</v>
      </c>
      <c r="L100" s="107"/>
    </row>
    <row r="101" spans="2:12" s="9" customFormat="1" ht="19.899999999999999" customHeight="1">
      <c r="B101" s="107"/>
      <c r="D101" s="108" t="s">
        <v>104</v>
      </c>
      <c r="E101" s="109"/>
      <c r="F101" s="109"/>
      <c r="G101" s="109"/>
      <c r="H101" s="109"/>
      <c r="I101" s="109"/>
      <c r="J101" s="110">
        <f>J159</f>
        <v>0</v>
      </c>
      <c r="L101" s="107"/>
    </row>
    <row r="102" spans="2:12" s="9" customFormat="1" ht="19.899999999999999" customHeight="1">
      <c r="B102" s="107"/>
      <c r="D102" s="108" t="s">
        <v>105</v>
      </c>
      <c r="E102" s="109"/>
      <c r="F102" s="109"/>
      <c r="G102" s="109"/>
      <c r="H102" s="109"/>
      <c r="I102" s="109"/>
      <c r="J102" s="110">
        <f>J175</f>
        <v>0</v>
      </c>
      <c r="L102" s="107"/>
    </row>
    <row r="103" spans="2:12" s="9" customFormat="1" ht="19.899999999999999" customHeight="1">
      <c r="B103" s="107"/>
      <c r="D103" s="108" t="s">
        <v>106</v>
      </c>
      <c r="E103" s="109"/>
      <c r="F103" s="109"/>
      <c r="G103" s="109"/>
      <c r="H103" s="109"/>
      <c r="I103" s="109"/>
      <c r="J103" s="110">
        <f>J185</f>
        <v>0</v>
      </c>
      <c r="L103" s="107"/>
    </row>
    <row r="104" spans="2:12" s="1" customFormat="1" ht="21.75" customHeight="1">
      <c r="B104" s="31"/>
      <c r="L104" s="31"/>
    </row>
    <row r="105" spans="2:12" s="1" customFormat="1" ht="6.95" customHeight="1">
      <c r="B105" s="43"/>
      <c r="C105" s="44"/>
      <c r="D105" s="44"/>
      <c r="E105" s="44"/>
      <c r="F105" s="44"/>
      <c r="G105" s="44"/>
      <c r="H105" s="44"/>
      <c r="I105" s="44"/>
      <c r="J105" s="44"/>
      <c r="K105" s="44"/>
      <c r="L105" s="31"/>
    </row>
    <row r="109" spans="2:12" s="1" customFormat="1" ht="6.95" customHeight="1">
      <c r="B109" s="45"/>
      <c r="C109" s="46"/>
      <c r="D109" s="46"/>
      <c r="E109" s="46"/>
      <c r="F109" s="46"/>
      <c r="G109" s="46"/>
      <c r="H109" s="46"/>
      <c r="I109" s="46"/>
      <c r="J109" s="46"/>
      <c r="K109" s="46"/>
      <c r="L109" s="31"/>
    </row>
    <row r="110" spans="2:12" s="1" customFormat="1" ht="24.95" customHeight="1">
      <c r="B110" s="31"/>
      <c r="C110" s="20" t="s">
        <v>107</v>
      </c>
      <c r="L110" s="31"/>
    </row>
    <row r="111" spans="2:12" s="1" customFormat="1" ht="6.95" customHeight="1">
      <c r="B111" s="31"/>
      <c r="L111" s="31"/>
    </row>
    <row r="112" spans="2:12" s="1" customFormat="1" ht="12" customHeight="1">
      <c r="B112" s="31"/>
      <c r="C112" s="26" t="s">
        <v>16</v>
      </c>
      <c r="L112" s="31"/>
    </row>
    <row r="113" spans="2:65" s="1" customFormat="1" ht="16.5" customHeight="1">
      <c r="B113" s="31"/>
      <c r="E113" s="217" t="str">
        <f>E7</f>
        <v>Úprava plochy multifunkč.hřiště a umístění oplocení, Hulice</v>
      </c>
      <c r="F113" s="218"/>
      <c r="G113" s="218"/>
      <c r="H113" s="218"/>
      <c r="L113" s="31"/>
    </row>
    <row r="114" spans="2:65" s="1" customFormat="1" ht="12" customHeight="1">
      <c r="B114" s="31"/>
      <c r="C114" s="26" t="s">
        <v>93</v>
      </c>
      <c r="L114" s="31"/>
    </row>
    <row r="115" spans="2:65" s="1" customFormat="1" ht="16.5" customHeight="1">
      <c r="B115" s="31"/>
      <c r="E115" s="198" t="str">
        <f>E9</f>
        <v>01 - Hřiště s umělým trávníkem</v>
      </c>
      <c r="F115" s="219"/>
      <c r="G115" s="219"/>
      <c r="H115" s="219"/>
      <c r="L115" s="31"/>
    </row>
    <row r="116" spans="2:65" s="1" customFormat="1" ht="6.95" customHeight="1">
      <c r="B116" s="31"/>
      <c r="L116" s="31"/>
    </row>
    <row r="117" spans="2:65" s="1" customFormat="1" ht="12" customHeight="1">
      <c r="B117" s="31"/>
      <c r="C117" s="26" t="s">
        <v>20</v>
      </c>
      <c r="F117" s="24" t="str">
        <f>F12</f>
        <v>sportovní areál obce Hulice</v>
      </c>
      <c r="I117" s="26" t="s">
        <v>22</v>
      </c>
      <c r="J117" s="51" t="str">
        <f>IF(J12="","",J12)</f>
        <v>18. 11. 2022</v>
      </c>
      <c r="L117" s="31"/>
    </row>
    <row r="118" spans="2:65" s="1" customFormat="1" ht="6.95" customHeight="1">
      <c r="B118" s="31"/>
      <c r="L118" s="31"/>
    </row>
    <row r="119" spans="2:65" s="1" customFormat="1" ht="15.2" customHeight="1">
      <c r="B119" s="31"/>
      <c r="C119" s="26" t="s">
        <v>24</v>
      </c>
      <c r="F119" s="24" t="str">
        <f>E15</f>
        <v>Obec Hulice</v>
      </c>
      <c r="I119" s="26" t="s">
        <v>31</v>
      </c>
      <c r="J119" s="29" t="str">
        <f>E21</f>
        <v>CZGDA s.r.o.</v>
      </c>
      <c r="L119" s="31"/>
    </row>
    <row r="120" spans="2:65" s="1" customFormat="1" ht="15.2" customHeight="1">
      <c r="B120" s="31"/>
      <c r="C120" s="26" t="s">
        <v>29</v>
      </c>
      <c r="F120" s="24" t="str">
        <f>IF(E18="","",E18)</f>
        <v>Vyplň údaj</v>
      </c>
      <c r="I120" s="26" t="s">
        <v>35</v>
      </c>
      <c r="J120" s="29" t="str">
        <f>E24</f>
        <v xml:space="preserve"> </v>
      </c>
      <c r="L120" s="31"/>
    </row>
    <row r="121" spans="2:65" s="1" customFormat="1" ht="10.35" customHeight="1">
      <c r="B121" s="31"/>
      <c r="L121" s="31"/>
    </row>
    <row r="122" spans="2:65" s="10" customFormat="1" ht="29.25" customHeight="1">
      <c r="B122" s="111"/>
      <c r="C122" s="112" t="s">
        <v>108</v>
      </c>
      <c r="D122" s="113" t="s">
        <v>63</v>
      </c>
      <c r="E122" s="113" t="s">
        <v>59</v>
      </c>
      <c r="F122" s="113" t="s">
        <v>60</v>
      </c>
      <c r="G122" s="113" t="s">
        <v>109</v>
      </c>
      <c r="H122" s="113" t="s">
        <v>110</v>
      </c>
      <c r="I122" s="113" t="s">
        <v>111</v>
      </c>
      <c r="J122" s="113" t="s">
        <v>97</v>
      </c>
      <c r="K122" s="114" t="s">
        <v>112</v>
      </c>
      <c r="L122" s="111"/>
      <c r="M122" s="58" t="s">
        <v>1</v>
      </c>
      <c r="N122" s="59" t="s">
        <v>42</v>
      </c>
      <c r="O122" s="59" t="s">
        <v>113</v>
      </c>
      <c r="P122" s="59" t="s">
        <v>114</v>
      </c>
      <c r="Q122" s="59" t="s">
        <v>115</v>
      </c>
      <c r="R122" s="59" t="s">
        <v>116</v>
      </c>
      <c r="S122" s="59" t="s">
        <v>117</v>
      </c>
      <c r="T122" s="59" t="s">
        <v>118</v>
      </c>
      <c r="U122" s="60" t="s">
        <v>119</v>
      </c>
    </row>
    <row r="123" spans="2:65" s="1" customFormat="1" ht="22.9" customHeight="1">
      <c r="B123" s="31"/>
      <c r="C123" s="63" t="s">
        <v>120</v>
      </c>
      <c r="J123" s="115">
        <f>BK123</f>
        <v>0</v>
      </c>
      <c r="L123" s="31"/>
      <c r="M123" s="61"/>
      <c r="N123" s="52"/>
      <c r="O123" s="52"/>
      <c r="P123" s="116">
        <f>P124</f>
        <v>0</v>
      </c>
      <c r="Q123" s="52"/>
      <c r="R123" s="116">
        <f>R124</f>
        <v>106.33943073</v>
      </c>
      <c r="S123" s="52"/>
      <c r="T123" s="116">
        <f>T124</f>
        <v>151.16784000000001</v>
      </c>
      <c r="U123" s="53"/>
      <c r="AT123" s="16" t="s">
        <v>77</v>
      </c>
      <c r="AU123" s="16" t="s">
        <v>99</v>
      </c>
      <c r="BK123" s="117">
        <f>BK124</f>
        <v>0</v>
      </c>
    </row>
    <row r="124" spans="2:65" s="11" customFormat="1" ht="25.9" customHeight="1">
      <c r="B124" s="118"/>
      <c r="D124" s="119" t="s">
        <v>77</v>
      </c>
      <c r="E124" s="120" t="s">
        <v>121</v>
      </c>
      <c r="F124" s="120" t="s">
        <v>122</v>
      </c>
      <c r="I124" s="121"/>
      <c r="J124" s="122">
        <f>BK124</f>
        <v>0</v>
      </c>
      <c r="L124" s="118"/>
      <c r="M124" s="123"/>
      <c r="P124" s="124">
        <f>P125+P139+P141+P159+P175+P185</f>
        <v>0</v>
      </c>
      <c r="R124" s="124">
        <f>R125+R139+R141+R159+R175+R185</f>
        <v>106.33943073</v>
      </c>
      <c r="T124" s="124">
        <f>T125+T139+T141+T159+T175+T185</f>
        <v>151.16784000000001</v>
      </c>
      <c r="U124" s="125"/>
      <c r="AR124" s="119" t="s">
        <v>86</v>
      </c>
      <c r="AT124" s="126" t="s">
        <v>77</v>
      </c>
      <c r="AU124" s="126" t="s">
        <v>78</v>
      </c>
      <c r="AY124" s="119" t="s">
        <v>123</v>
      </c>
      <c r="BK124" s="127">
        <f>BK125+BK139+BK141+BK159+BK175+BK185</f>
        <v>0</v>
      </c>
    </row>
    <row r="125" spans="2:65" s="11" customFormat="1" ht="22.9" customHeight="1">
      <c r="B125" s="118"/>
      <c r="D125" s="119" t="s">
        <v>77</v>
      </c>
      <c r="E125" s="128" t="s">
        <v>86</v>
      </c>
      <c r="F125" s="128" t="s">
        <v>124</v>
      </c>
      <c r="I125" s="121"/>
      <c r="J125" s="129">
        <f>BK125</f>
        <v>0</v>
      </c>
      <c r="L125" s="118"/>
      <c r="M125" s="123"/>
      <c r="P125" s="124">
        <f>SUM(P126:P138)</f>
        <v>0</v>
      </c>
      <c r="R125" s="124">
        <f>SUM(R126:R138)</f>
        <v>0.80999999999999994</v>
      </c>
      <c r="T125" s="124">
        <f>SUM(T126:T138)</f>
        <v>143.64000000000001</v>
      </c>
      <c r="U125" s="125"/>
      <c r="AR125" s="119" t="s">
        <v>86</v>
      </c>
      <c r="AT125" s="126" t="s">
        <v>77</v>
      </c>
      <c r="AU125" s="126" t="s">
        <v>86</v>
      </c>
      <c r="AY125" s="119" t="s">
        <v>123</v>
      </c>
      <c r="BK125" s="127">
        <f>SUM(BK126:BK138)</f>
        <v>0</v>
      </c>
    </row>
    <row r="126" spans="2:65" s="1" customFormat="1" ht="24.2" customHeight="1">
      <c r="B126" s="31"/>
      <c r="C126" s="130" t="s">
        <v>86</v>
      </c>
      <c r="D126" s="130" t="s">
        <v>125</v>
      </c>
      <c r="E126" s="131" t="s">
        <v>126</v>
      </c>
      <c r="F126" s="132" t="s">
        <v>127</v>
      </c>
      <c r="G126" s="133" t="s">
        <v>128</v>
      </c>
      <c r="H126" s="134">
        <v>648</v>
      </c>
      <c r="I126" s="135"/>
      <c r="J126" s="136">
        <f>ROUND(I126*H126,2)</f>
        <v>0</v>
      </c>
      <c r="K126" s="132" t="s">
        <v>129</v>
      </c>
      <c r="L126" s="31"/>
      <c r="M126" s="137" t="s">
        <v>1</v>
      </c>
      <c r="N126" s="138" t="s">
        <v>43</v>
      </c>
      <c r="P126" s="139">
        <f>O126*H126</f>
        <v>0</v>
      </c>
      <c r="Q126" s="139">
        <v>0</v>
      </c>
      <c r="R126" s="139">
        <f>Q126*H126</f>
        <v>0</v>
      </c>
      <c r="S126" s="139">
        <v>4.4999999999999998E-2</v>
      </c>
      <c r="T126" s="139">
        <f>S126*H126</f>
        <v>29.16</v>
      </c>
      <c r="U126" s="140" t="s">
        <v>1</v>
      </c>
      <c r="AR126" s="141" t="s">
        <v>130</v>
      </c>
      <c r="AT126" s="141" t="s">
        <v>125</v>
      </c>
      <c r="AU126" s="141" t="s">
        <v>88</v>
      </c>
      <c r="AY126" s="16" t="s">
        <v>123</v>
      </c>
      <c r="BE126" s="142">
        <f>IF(N126="základní",J126,0)</f>
        <v>0</v>
      </c>
      <c r="BF126" s="142">
        <f>IF(N126="snížená",J126,0)</f>
        <v>0</v>
      </c>
      <c r="BG126" s="142">
        <f>IF(N126="zákl. přenesená",J126,0)</f>
        <v>0</v>
      </c>
      <c r="BH126" s="142">
        <f>IF(N126="sníž. přenesená",J126,0)</f>
        <v>0</v>
      </c>
      <c r="BI126" s="142">
        <f>IF(N126="nulová",J126,0)</f>
        <v>0</v>
      </c>
      <c r="BJ126" s="16" t="s">
        <v>86</v>
      </c>
      <c r="BK126" s="142">
        <f>ROUND(I126*H126,2)</f>
        <v>0</v>
      </c>
      <c r="BL126" s="16" t="s">
        <v>130</v>
      </c>
      <c r="BM126" s="141" t="s">
        <v>131</v>
      </c>
    </row>
    <row r="127" spans="2:65" s="12" customFormat="1" ht="11.25">
      <c r="B127" s="143"/>
      <c r="D127" s="144" t="s">
        <v>132</v>
      </c>
      <c r="E127" s="145" t="s">
        <v>1</v>
      </c>
      <c r="F127" s="146" t="s">
        <v>133</v>
      </c>
      <c r="H127" s="147">
        <v>648</v>
      </c>
      <c r="I127" s="148"/>
      <c r="L127" s="143"/>
      <c r="M127" s="149"/>
      <c r="U127" s="150"/>
      <c r="AT127" s="145" t="s">
        <v>132</v>
      </c>
      <c r="AU127" s="145" t="s">
        <v>88</v>
      </c>
      <c r="AV127" s="12" t="s">
        <v>88</v>
      </c>
      <c r="AW127" s="12" t="s">
        <v>34</v>
      </c>
      <c r="AX127" s="12" t="s">
        <v>86</v>
      </c>
      <c r="AY127" s="145" t="s">
        <v>123</v>
      </c>
    </row>
    <row r="128" spans="2:65" s="1" customFormat="1" ht="24.2" customHeight="1">
      <c r="B128" s="31"/>
      <c r="C128" s="130" t="s">
        <v>88</v>
      </c>
      <c r="D128" s="130" t="s">
        <v>125</v>
      </c>
      <c r="E128" s="131" t="s">
        <v>134</v>
      </c>
      <c r="F128" s="132" t="s">
        <v>135</v>
      </c>
      <c r="G128" s="133" t="s">
        <v>128</v>
      </c>
      <c r="H128" s="134">
        <v>648</v>
      </c>
      <c r="I128" s="135"/>
      <c r="J128" s="136">
        <f>ROUND(I128*H128,2)</f>
        <v>0</v>
      </c>
      <c r="K128" s="132" t="s">
        <v>129</v>
      </c>
      <c r="L128" s="31"/>
      <c r="M128" s="137" t="s">
        <v>1</v>
      </c>
      <c r="N128" s="138" t="s">
        <v>43</v>
      </c>
      <c r="P128" s="139">
        <f>O128*H128</f>
        <v>0</v>
      </c>
      <c r="Q128" s="139">
        <v>0</v>
      </c>
      <c r="R128" s="139">
        <f>Q128*H128</f>
        <v>0</v>
      </c>
      <c r="S128" s="139">
        <v>0.17</v>
      </c>
      <c r="T128" s="139">
        <f>S128*H128</f>
        <v>110.16000000000001</v>
      </c>
      <c r="U128" s="140" t="s">
        <v>1</v>
      </c>
      <c r="AR128" s="141" t="s">
        <v>130</v>
      </c>
      <c r="AT128" s="141" t="s">
        <v>125</v>
      </c>
      <c r="AU128" s="141" t="s">
        <v>88</v>
      </c>
      <c r="AY128" s="16" t="s">
        <v>123</v>
      </c>
      <c r="BE128" s="142">
        <f>IF(N128="základní",J128,0)</f>
        <v>0</v>
      </c>
      <c r="BF128" s="142">
        <f>IF(N128="snížená",J128,0)</f>
        <v>0</v>
      </c>
      <c r="BG128" s="142">
        <f>IF(N128="zákl. přenesená",J128,0)</f>
        <v>0</v>
      </c>
      <c r="BH128" s="142">
        <f>IF(N128="sníž. přenesená",J128,0)</f>
        <v>0</v>
      </c>
      <c r="BI128" s="142">
        <f>IF(N128="nulová",J128,0)</f>
        <v>0</v>
      </c>
      <c r="BJ128" s="16" t="s">
        <v>86</v>
      </c>
      <c r="BK128" s="142">
        <f>ROUND(I128*H128,2)</f>
        <v>0</v>
      </c>
      <c r="BL128" s="16" t="s">
        <v>130</v>
      </c>
      <c r="BM128" s="141" t="s">
        <v>136</v>
      </c>
    </row>
    <row r="129" spans="2:65" s="12" customFormat="1" ht="11.25">
      <c r="B129" s="143"/>
      <c r="D129" s="144" t="s">
        <v>132</v>
      </c>
      <c r="E129" s="145" t="s">
        <v>1</v>
      </c>
      <c r="F129" s="146" t="s">
        <v>133</v>
      </c>
      <c r="H129" s="147">
        <v>648</v>
      </c>
      <c r="I129" s="148"/>
      <c r="L129" s="143"/>
      <c r="M129" s="149"/>
      <c r="U129" s="150"/>
      <c r="AT129" s="145" t="s">
        <v>132</v>
      </c>
      <c r="AU129" s="145" t="s">
        <v>88</v>
      </c>
      <c r="AV129" s="12" t="s">
        <v>88</v>
      </c>
      <c r="AW129" s="12" t="s">
        <v>34</v>
      </c>
      <c r="AX129" s="12" t="s">
        <v>86</v>
      </c>
      <c r="AY129" s="145" t="s">
        <v>123</v>
      </c>
    </row>
    <row r="130" spans="2:65" s="1" customFormat="1" ht="16.5" customHeight="1">
      <c r="B130" s="31"/>
      <c r="C130" s="130" t="s">
        <v>137</v>
      </c>
      <c r="D130" s="130" t="s">
        <v>125</v>
      </c>
      <c r="E130" s="131" t="s">
        <v>138</v>
      </c>
      <c r="F130" s="132" t="s">
        <v>139</v>
      </c>
      <c r="G130" s="133" t="s">
        <v>140</v>
      </c>
      <c r="H130" s="134">
        <v>108</v>
      </c>
      <c r="I130" s="135"/>
      <c r="J130" s="136">
        <f>ROUND(I130*H130,2)</f>
        <v>0</v>
      </c>
      <c r="K130" s="132" t="s">
        <v>129</v>
      </c>
      <c r="L130" s="31"/>
      <c r="M130" s="137" t="s">
        <v>1</v>
      </c>
      <c r="N130" s="138" t="s">
        <v>43</v>
      </c>
      <c r="P130" s="139">
        <f>O130*H130</f>
        <v>0</v>
      </c>
      <c r="Q130" s="139">
        <v>0</v>
      </c>
      <c r="R130" s="139">
        <f>Q130*H130</f>
        <v>0</v>
      </c>
      <c r="S130" s="139">
        <v>0.04</v>
      </c>
      <c r="T130" s="139">
        <f>S130*H130</f>
        <v>4.32</v>
      </c>
      <c r="U130" s="140" t="s">
        <v>1</v>
      </c>
      <c r="AR130" s="141" t="s">
        <v>130</v>
      </c>
      <c r="AT130" s="141" t="s">
        <v>125</v>
      </c>
      <c r="AU130" s="141" t="s">
        <v>88</v>
      </c>
      <c r="AY130" s="16" t="s">
        <v>123</v>
      </c>
      <c r="BE130" s="142">
        <f>IF(N130="základní",J130,0)</f>
        <v>0</v>
      </c>
      <c r="BF130" s="142">
        <f>IF(N130="snížená",J130,0)</f>
        <v>0</v>
      </c>
      <c r="BG130" s="142">
        <f>IF(N130="zákl. přenesená",J130,0)</f>
        <v>0</v>
      </c>
      <c r="BH130" s="142">
        <f>IF(N130="sníž. přenesená",J130,0)</f>
        <v>0</v>
      </c>
      <c r="BI130" s="142">
        <f>IF(N130="nulová",J130,0)</f>
        <v>0</v>
      </c>
      <c r="BJ130" s="16" t="s">
        <v>86</v>
      </c>
      <c r="BK130" s="142">
        <f>ROUND(I130*H130,2)</f>
        <v>0</v>
      </c>
      <c r="BL130" s="16" t="s">
        <v>130</v>
      </c>
      <c r="BM130" s="141" t="s">
        <v>141</v>
      </c>
    </row>
    <row r="131" spans="2:65" s="12" customFormat="1" ht="11.25">
      <c r="B131" s="143"/>
      <c r="D131" s="144" t="s">
        <v>132</v>
      </c>
      <c r="E131" s="145" t="s">
        <v>1</v>
      </c>
      <c r="F131" s="146" t="s">
        <v>142</v>
      </c>
      <c r="H131" s="147">
        <v>108</v>
      </c>
      <c r="I131" s="148"/>
      <c r="L131" s="143"/>
      <c r="M131" s="149"/>
      <c r="U131" s="150"/>
      <c r="AT131" s="145" t="s">
        <v>132</v>
      </c>
      <c r="AU131" s="145" t="s">
        <v>88</v>
      </c>
      <c r="AV131" s="12" t="s">
        <v>88</v>
      </c>
      <c r="AW131" s="12" t="s">
        <v>34</v>
      </c>
      <c r="AX131" s="12" t="s">
        <v>86</v>
      </c>
      <c r="AY131" s="145" t="s">
        <v>123</v>
      </c>
    </row>
    <row r="132" spans="2:65" s="1" customFormat="1" ht="24.2" customHeight="1">
      <c r="B132" s="31"/>
      <c r="C132" s="130" t="s">
        <v>130</v>
      </c>
      <c r="D132" s="130" t="s">
        <v>125</v>
      </c>
      <c r="E132" s="131" t="s">
        <v>143</v>
      </c>
      <c r="F132" s="132" t="s">
        <v>144</v>
      </c>
      <c r="G132" s="133" t="s">
        <v>128</v>
      </c>
      <c r="H132" s="134">
        <v>648</v>
      </c>
      <c r="I132" s="135"/>
      <c r="J132" s="136">
        <f>ROUND(I132*H132,2)</f>
        <v>0</v>
      </c>
      <c r="K132" s="132" t="s">
        <v>129</v>
      </c>
      <c r="L132" s="31"/>
      <c r="M132" s="137" t="s">
        <v>1</v>
      </c>
      <c r="N132" s="138" t="s">
        <v>43</v>
      </c>
      <c r="P132" s="139">
        <f>O132*H132</f>
        <v>0</v>
      </c>
      <c r="Q132" s="139">
        <v>0</v>
      </c>
      <c r="R132" s="139">
        <f>Q132*H132</f>
        <v>0</v>
      </c>
      <c r="S132" s="139">
        <v>0</v>
      </c>
      <c r="T132" s="139">
        <f>S132*H132</f>
        <v>0</v>
      </c>
      <c r="U132" s="140" t="s">
        <v>1</v>
      </c>
      <c r="AR132" s="141" t="s">
        <v>130</v>
      </c>
      <c r="AT132" s="141" t="s">
        <v>125</v>
      </c>
      <c r="AU132" s="141" t="s">
        <v>88</v>
      </c>
      <c r="AY132" s="16" t="s">
        <v>123</v>
      </c>
      <c r="BE132" s="142">
        <f>IF(N132="základní",J132,0)</f>
        <v>0</v>
      </c>
      <c r="BF132" s="142">
        <f>IF(N132="snížená",J132,0)</f>
        <v>0</v>
      </c>
      <c r="BG132" s="142">
        <f>IF(N132="zákl. přenesená",J132,0)</f>
        <v>0</v>
      </c>
      <c r="BH132" s="142">
        <f>IF(N132="sníž. přenesená",J132,0)</f>
        <v>0</v>
      </c>
      <c r="BI132" s="142">
        <f>IF(N132="nulová",J132,0)</f>
        <v>0</v>
      </c>
      <c r="BJ132" s="16" t="s">
        <v>86</v>
      </c>
      <c r="BK132" s="142">
        <f>ROUND(I132*H132,2)</f>
        <v>0</v>
      </c>
      <c r="BL132" s="16" t="s">
        <v>130</v>
      </c>
      <c r="BM132" s="141" t="s">
        <v>145</v>
      </c>
    </row>
    <row r="133" spans="2:65" s="12" customFormat="1" ht="11.25">
      <c r="B133" s="143"/>
      <c r="D133" s="144" t="s">
        <v>132</v>
      </c>
      <c r="E133" s="145" t="s">
        <v>1</v>
      </c>
      <c r="F133" s="146" t="s">
        <v>133</v>
      </c>
      <c r="H133" s="147">
        <v>648</v>
      </c>
      <c r="I133" s="148"/>
      <c r="L133" s="143"/>
      <c r="M133" s="149"/>
      <c r="U133" s="150"/>
      <c r="AT133" s="145" t="s">
        <v>132</v>
      </c>
      <c r="AU133" s="145" t="s">
        <v>88</v>
      </c>
      <c r="AV133" s="12" t="s">
        <v>88</v>
      </c>
      <c r="AW133" s="12" t="s">
        <v>34</v>
      </c>
      <c r="AX133" s="12" t="s">
        <v>86</v>
      </c>
      <c r="AY133" s="145" t="s">
        <v>123</v>
      </c>
    </row>
    <row r="134" spans="2:65" s="1" customFormat="1" ht="16.5" customHeight="1">
      <c r="B134" s="31"/>
      <c r="C134" s="130" t="s">
        <v>146</v>
      </c>
      <c r="D134" s="130" t="s">
        <v>125</v>
      </c>
      <c r="E134" s="131" t="s">
        <v>147</v>
      </c>
      <c r="F134" s="132" t="s">
        <v>148</v>
      </c>
      <c r="G134" s="133" t="s">
        <v>128</v>
      </c>
      <c r="H134" s="134">
        <v>200</v>
      </c>
      <c r="I134" s="135"/>
      <c r="J134" s="136">
        <f>ROUND(I134*H134,2)</f>
        <v>0</v>
      </c>
      <c r="K134" s="132" t="s">
        <v>1</v>
      </c>
      <c r="L134" s="31"/>
      <c r="M134" s="137" t="s">
        <v>1</v>
      </c>
      <c r="N134" s="138" t="s">
        <v>43</v>
      </c>
      <c r="P134" s="139">
        <f>O134*H134</f>
        <v>0</v>
      </c>
      <c r="Q134" s="139">
        <v>0</v>
      </c>
      <c r="R134" s="139">
        <f>Q134*H134</f>
        <v>0</v>
      </c>
      <c r="S134" s="139">
        <v>0</v>
      </c>
      <c r="T134" s="139">
        <f>S134*H134</f>
        <v>0</v>
      </c>
      <c r="U134" s="140" t="s">
        <v>1</v>
      </c>
      <c r="AR134" s="141" t="s">
        <v>130</v>
      </c>
      <c r="AT134" s="141" t="s">
        <v>125</v>
      </c>
      <c r="AU134" s="141" t="s">
        <v>88</v>
      </c>
      <c r="AY134" s="16" t="s">
        <v>123</v>
      </c>
      <c r="BE134" s="142">
        <f>IF(N134="základní",J134,0)</f>
        <v>0</v>
      </c>
      <c r="BF134" s="142">
        <f>IF(N134="snížená",J134,0)</f>
        <v>0</v>
      </c>
      <c r="BG134" s="142">
        <f>IF(N134="zákl. přenesená",J134,0)</f>
        <v>0</v>
      </c>
      <c r="BH134" s="142">
        <f>IF(N134="sníž. přenesená",J134,0)</f>
        <v>0</v>
      </c>
      <c r="BI134" s="142">
        <f>IF(N134="nulová",J134,0)</f>
        <v>0</v>
      </c>
      <c r="BJ134" s="16" t="s">
        <v>86</v>
      </c>
      <c r="BK134" s="142">
        <f>ROUND(I134*H134,2)</f>
        <v>0</v>
      </c>
      <c r="BL134" s="16" t="s">
        <v>130</v>
      </c>
      <c r="BM134" s="141" t="s">
        <v>149</v>
      </c>
    </row>
    <row r="135" spans="2:65" s="13" customFormat="1" ht="11.25">
      <c r="B135" s="151"/>
      <c r="D135" s="144" t="s">
        <v>132</v>
      </c>
      <c r="E135" s="152" t="s">
        <v>1</v>
      </c>
      <c r="F135" s="153" t="s">
        <v>150</v>
      </c>
      <c r="H135" s="152" t="s">
        <v>1</v>
      </c>
      <c r="I135" s="154"/>
      <c r="L135" s="151"/>
      <c r="M135" s="155"/>
      <c r="U135" s="156"/>
      <c r="AT135" s="152" t="s">
        <v>132</v>
      </c>
      <c r="AU135" s="152" t="s">
        <v>88</v>
      </c>
      <c r="AV135" s="13" t="s">
        <v>86</v>
      </c>
      <c r="AW135" s="13" t="s">
        <v>34</v>
      </c>
      <c r="AX135" s="13" t="s">
        <v>78</v>
      </c>
      <c r="AY135" s="152" t="s">
        <v>123</v>
      </c>
    </row>
    <row r="136" spans="2:65" s="12" customFormat="1" ht="11.25">
      <c r="B136" s="143"/>
      <c r="D136" s="144" t="s">
        <v>132</v>
      </c>
      <c r="E136" s="145" t="s">
        <v>1</v>
      </c>
      <c r="F136" s="146" t="s">
        <v>151</v>
      </c>
      <c r="H136" s="147">
        <v>200</v>
      </c>
      <c r="I136" s="148"/>
      <c r="L136" s="143"/>
      <c r="M136" s="149"/>
      <c r="U136" s="150"/>
      <c r="AT136" s="145" t="s">
        <v>132</v>
      </c>
      <c r="AU136" s="145" t="s">
        <v>88</v>
      </c>
      <c r="AV136" s="12" t="s">
        <v>88</v>
      </c>
      <c r="AW136" s="12" t="s">
        <v>34</v>
      </c>
      <c r="AX136" s="12" t="s">
        <v>86</v>
      </c>
      <c r="AY136" s="145" t="s">
        <v>123</v>
      </c>
    </row>
    <row r="137" spans="2:65" s="1" customFormat="1" ht="24.2" customHeight="1">
      <c r="B137" s="31"/>
      <c r="C137" s="130" t="s">
        <v>152</v>
      </c>
      <c r="D137" s="130" t="s">
        <v>125</v>
      </c>
      <c r="E137" s="131" t="s">
        <v>153</v>
      </c>
      <c r="F137" s="132" t="s">
        <v>154</v>
      </c>
      <c r="G137" s="133" t="s">
        <v>140</v>
      </c>
      <c r="H137" s="134">
        <v>72</v>
      </c>
      <c r="I137" s="135"/>
      <c r="J137" s="136">
        <f>ROUND(I137*H137,2)</f>
        <v>0</v>
      </c>
      <c r="K137" s="132" t="s">
        <v>129</v>
      </c>
      <c r="L137" s="31"/>
      <c r="M137" s="137" t="s">
        <v>1</v>
      </c>
      <c r="N137" s="138" t="s">
        <v>43</v>
      </c>
      <c r="P137" s="139">
        <f>O137*H137</f>
        <v>0</v>
      </c>
      <c r="Q137" s="139">
        <v>1.125E-2</v>
      </c>
      <c r="R137" s="139">
        <f>Q137*H137</f>
        <v>0.80999999999999994</v>
      </c>
      <c r="S137" s="139">
        <v>0</v>
      </c>
      <c r="T137" s="139">
        <f>S137*H137</f>
        <v>0</v>
      </c>
      <c r="U137" s="140" t="s">
        <v>1</v>
      </c>
      <c r="AR137" s="141" t="s">
        <v>130</v>
      </c>
      <c r="AT137" s="141" t="s">
        <v>125</v>
      </c>
      <c r="AU137" s="141" t="s">
        <v>88</v>
      </c>
      <c r="AY137" s="16" t="s">
        <v>123</v>
      </c>
      <c r="BE137" s="142">
        <f>IF(N137="základní",J137,0)</f>
        <v>0</v>
      </c>
      <c r="BF137" s="142">
        <f>IF(N137="snížená",J137,0)</f>
        <v>0</v>
      </c>
      <c r="BG137" s="142">
        <f>IF(N137="zákl. přenesená",J137,0)</f>
        <v>0</v>
      </c>
      <c r="BH137" s="142">
        <f>IF(N137="sníž. přenesená",J137,0)</f>
        <v>0</v>
      </c>
      <c r="BI137" s="142">
        <f>IF(N137="nulová",J137,0)</f>
        <v>0</v>
      </c>
      <c r="BJ137" s="16" t="s">
        <v>86</v>
      </c>
      <c r="BK137" s="142">
        <f>ROUND(I137*H137,2)</f>
        <v>0</v>
      </c>
      <c r="BL137" s="16" t="s">
        <v>130</v>
      </c>
      <c r="BM137" s="141" t="s">
        <v>155</v>
      </c>
    </row>
    <row r="138" spans="2:65" s="12" customFormat="1" ht="11.25">
      <c r="B138" s="143"/>
      <c r="D138" s="144" t="s">
        <v>132</v>
      </c>
      <c r="E138" s="145" t="s">
        <v>1</v>
      </c>
      <c r="F138" s="146" t="s">
        <v>156</v>
      </c>
      <c r="H138" s="147">
        <v>72</v>
      </c>
      <c r="I138" s="148"/>
      <c r="L138" s="143"/>
      <c r="M138" s="149"/>
      <c r="U138" s="150"/>
      <c r="AT138" s="145" t="s">
        <v>132</v>
      </c>
      <c r="AU138" s="145" t="s">
        <v>88</v>
      </c>
      <c r="AV138" s="12" t="s">
        <v>88</v>
      </c>
      <c r="AW138" s="12" t="s">
        <v>34</v>
      </c>
      <c r="AX138" s="12" t="s">
        <v>86</v>
      </c>
      <c r="AY138" s="145" t="s">
        <v>123</v>
      </c>
    </row>
    <row r="139" spans="2:65" s="11" customFormat="1" ht="22.9" customHeight="1">
      <c r="B139" s="118"/>
      <c r="D139" s="119" t="s">
        <v>77</v>
      </c>
      <c r="E139" s="128" t="s">
        <v>88</v>
      </c>
      <c r="F139" s="128" t="s">
        <v>157</v>
      </c>
      <c r="I139" s="121"/>
      <c r="J139" s="129">
        <f>BK139</f>
        <v>0</v>
      </c>
      <c r="L139" s="118"/>
      <c r="M139" s="123"/>
      <c r="P139" s="124">
        <f>P140</f>
        <v>0</v>
      </c>
      <c r="R139" s="124">
        <f>R140</f>
        <v>0</v>
      </c>
      <c r="T139" s="124">
        <f>T140</f>
        <v>0</v>
      </c>
      <c r="U139" s="125"/>
      <c r="AR139" s="119" t="s">
        <v>86</v>
      </c>
      <c r="AT139" s="126" t="s">
        <v>77</v>
      </c>
      <c r="AU139" s="126" t="s">
        <v>86</v>
      </c>
      <c r="AY139" s="119" t="s">
        <v>123</v>
      </c>
      <c r="BK139" s="127">
        <f>BK140</f>
        <v>0</v>
      </c>
    </row>
    <row r="140" spans="2:65" s="1" customFormat="1" ht="16.5" customHeight="1">
      <c r="B140" s="31"/>
      <c r="C140" s="130" t="s">
        <v>158</v>
      </c>
      <c r="D140" s="130" t="s">
        <v>125</v>
      </c>
      <c r="E140" s="131" t="s">
        <v>159</v>
      </c>
      <c r="F140" s="132" t="s">
        <v>160</v>
      </c>
      <c r="G140" s="133" t="s">
        <v>161</v>
      </c>
      <c r="H140" s="134">
        <v>4</v>
      </c>
      <c r="I140" s="135"/>
      <c r="J140" s="136">
        <f>ROUND(I140*H140,2)</f>
        <v>0</v>
      </c>
      <c r="K140" s="132" t="s">
        <v>1</v>
      </c>
      <c r="L140" s="31"/>
      <c r="M140" s="137" t="s">
        <v>1</v>
      </c>
      <c r="N140" s="138" t="s">
        <v>43</v>
      </c>
      <c r="P140" s="139">
        <f>O140*H140</f>
        <v>0</v>
      </c>
      <c r="Q140" s="139">
        <v>0</v>
      </c>
      <c r="R140" s="139">
        <f>Q140*H140</f>
        <v>0</v>
      </c>
      <c r="S140" s="139">
        <v>0</v>
      </c>
      <c r="T140" s="139">
        <f>S140*H140</f>
        <v>0</v>
      </c>
      <c r="U140" s="140" t="s">
        <v>1</v>
      </c>
      <c r="AR140" s="141" t="s">
        <v>130</v>
      </c>
      <c r="AT140" s="141" t="s">
        <v>125</v>
      </c>
      <c r="AU140" s="141" t="s">
        <v>88</v>
      </c>
      <c r="AY140" s="16" t="s">
        <v>123</v>
      </c>
      <c r="BE140" s="142">
        <f>IF(N140="základní",J140,0)</f>
        <v>0</v>
      </c>
      <c r="BF140" s="142">
        <f>IF(N140="snížená",J140,0)</f>
        <v>0</v>
      </c>
      <c r="BG140" s="142">
        <f>IF(N140="zákl. přenesená",J140,0)</f>
        <v>0</v>
      </c>
      <c r="BH140" s="142">
        <f>IF(N140="sníž. přenesená",J140,0)</f>
        <v>0</v>
      </c>
      <c r="BI140" s="142">
        <f>IF(N140="nulová",J140,0)</f>
        <v>0</v>
      </c>
      <c r="BJ140" s="16" t="s">
        <v>86</v>
      </c>
      <c r="BK140" s="142">
        <f>ROUND(I140*H140,2)</f>
        <v>0</v>
      </c>
      <c r="BL140" s="16" t="s">
        <v>130</v>
      </c>
      <c r="BM140" s="141" t="s">
        <v>162</v>
      </c>
    </row>
    <row r="141" spans="2:65" s="11" customFormat="1" ht="22.9" customHeight="1">
      <c r="B141" s="118"/>
      <c r="D141" s="119" t="s">
        <v>77</v>
      </c>
      <c r="E141" s="128" t="s">
        <v>146</v>
      </c>
      <c r="F141" s="128" t="s">
        <v>163</v>
      </c>
      <c r="I141" s="121"/>
      <c r="J141" s="129">
        <f>BK141</f>
        <v>0</v>
      </c>
      <c r="L141" s="118"/>
      <c r="M141" s="123"/>
      <c r="P141" s="124">
        <f>SUM(P142:P158)</f>
        <v>0</v>
      </c>
      <c r="R141" s="124">
        <f>SUM(R142:R158)</f>
        <v>84.691517570000002</v>
      </c>
      <c r="T141" s="124">
        <f>SUM(T142:T158)</f>
        <v>0</v>
      </c>
      <c r="U141" s="125"/>
      <c r="AR141" s="119" t="s">
        <v>86</v>
      </c>
      <c r="AT141" s="126" t="s">
        <v>77</v>
      </c>
      <c r="AU141" s="126" t="s">
        <v>86</v>
      </c>
      <c r="AY141" s="119" t="s">
        <v>123</v>
      </c>
      <c r="BK141" s="127">
        <f>SUM(BK142:BK158)</f>
        <v>0</v>
      </c>
    </row>
    <row r="142" spans="2:65" s="1" customFormat="1" ht="24.2" customHeight="1">
      <c r="B142" s="31"/>
      <c r="C142" s="130" t="s">
        <v>164</v>
      </c>
      <c r="D142" s="130" t="s">
        <v>125</v>
      </c>
      <c r="E142" s="131" t="s">
        <v>165</v>
      </c>
      <c r="F142" s="132" t="s">
        <v>166</v>
      </c>
      <c r="G142" s="133" t="s">
        <v>128</v>
      </c>
      <c r="H142" s="134">
        <v>648</v>
      </c>
      <c r="I142" s="135"/>
      <c r="J142" s="136">
        <f>ROUND(I142*H142,2)</f>
        <v>0</v>
      </c>
      <c r="K142" s="132" t="s">
        <v>1</v>
      </c>
      <c r="L142" s="31"/>
      <c r="M142" s="137" t="s">
        <v>1</v>
      </c>
      <c r="N142" s="138" t="s">
        <v>43</v>
      </c>
      <c r="P142" s="139">
        <f>O142*H142</f>
        <v>0</v>
      </c>
      <c r="Q142" s="139">
        <v>0.106</v>
      </c>
      <c r="R142" s="139">
        <f>Q142*H142</f>
        <v>68.688000000000002</v>
      </c>
      <c r="S142" s="139">
        <v>0</v>
      </c>
      <c r="T142" s="139">
        <f>S142*H142</f>
        <v>0</v>
      </c>
      <c r="U142" s="140" t="s">
        <v>1</v>
      </c>
      <c r="AR142" s="141" t="s">
        <v>130</v>
      </c>
      <c r="AT142" s="141" t="s">
        <v>125</v>
      </c>
      <c r="AU142" s="141" t="s">
        <v>88</v>
      </c>
      <c r="AY142" s="16" t="s">
        <v>123</v>
      </c>
      <c r="BE142" s="142">
        <f>IF(N142="základní",J142,0)</f>
        <v>0</v>
      </c>
      <c r="BF142" s="142">
        <f>IF(N142="snížená",J142,0)</f>
        <v>0</v>
      </c>
      <c r="BG142" s="142">
        <f>IF(N142="zákl. přenesená",J142,0)</f>
        <v>0</v>
      </c>
      <c r="BH142" s="142">
        <f>IF(N142="sníž. přenesená",J142,0)</f>
        <v>0</v>
      </c>
      <c r="BI142" s="142">
        <f>IF(N142="nulová",J142,0)</f>
        <v>0</v>
      </c>
      <c r="BJ142" s="16" t="s">
        <v>86</v>
      </c>
      <c r="BK142" s="142">
        <f>ROUND(I142*H142,2)</f>
        <v>0</v>
      </c>
      <c r="BL142" s="16" t="s">
        <v>130</v>
      </c>
      <c r="BM142" s="141" t="s">
        <v>167</v>
      </c>
    </row>
    <row r="143" spans="2:65" s="1" customFormat="1" ht="24.2" customHeight="1">
      <c r="B143" s="31"/>
      <c r="C143" s="130" t="s">
        <v>168</v>
      </c>
      <c r="D143" s="130" t="s">
        <v>125</v>
      </c>
      <c r="E143" s="131" t="s">
        <v>169</v>
      </c>
      <c r="F143" s="132" t="s">
        <v>170</v>
      </c>
      <c r="G143" s="133" t="s">
        <v>128</v>
      </c>
      <c r="H143" s="134">
        <v>648</v>
      </c>
      <c r="I143" s="135"/>
      <c r="J143" s="136">
        <f>ROUND(I143*H143,2)</f>
        <v>0</v>
      </c>
      <c r="K143" s="132" t="s">
        <v>129</v>
      </c>
      <c r="L143" s="31"/>
      <c r="M143" s="137" t="s">
        <v>1</v>
      </c>
      <c r="N143" s="138" t="s">
        <v>43</v>
      </c>
      <c r="P143" s="139">
        <f>O143*H143</f>
        <v>0</v>
      </c>
      <c r="Q143" s="139">
        <v>0</v>
      </c>
      <c r="R143" s="139">
        <f>Q143*H143</f>
        <v>0</v>
      </c>
      <c r="S143" s="139">
        <v>0</v>
      </c>
      <c r="T143" s="139">
        <f>S143*H143</f>
        <v>0</v>
      </c>
      <c r="U143" s="140" t="s">
        <v>1</v>
      </c>
      <c r="AR143" s="141" t="s">
        <v>130</v>
      </c>
      <c r="AT143" s="141" t="s">
        <v>125</v>
      </c>
      <c r="AU143" s="141" t="s">
        <v>88</v>
      </c>
      <c r="AY143" s="16" t="s">
        <v>123</v>
      </c>
      <c r="BE143" s="142">
        <f>IF(N143="základní",J143,0)</f>
        <v>0</v>
      </c>
      <c r="BF143" s="142">
        <f>IF(N143="snížená",J143,0)</f>
        <v>0</v>
      </c>
      <c r="BG143" s="142">
        <f>IF(N143="zákl. přenesená",J143,0)</f>
        <v>0</v>
      </c>
      <c r="BH143" s="142">
        <f>IF(N143="sníž. přenesená",J143,0)</f>
        <v>0</v>
      </c>
      <c r="BI143" s="142">
        <f>IF(N143="nulová",J143,0)</f>
        <v>0</v>
      </c>
      <c r="BJ143" s="16" t="s">
        <v>86</v>
      </c>
      <c r="BK143" s="142">
        <f>ROUND(I143*H143,2)</f>
        <v>0</v>
      </c>
      <c r="BL143" s="16" t="s">
        <v>130</v>
      </c>
      <c r="BM143" s="141" t="s">
        <v>171</v>
      </c>
    </row>
    <row r="144" spans="2:65" s="12" customFormat="1" ht="11.25">
      <c r="B144" s="143"/>
      <c r="D144" s="144" t="s">
        <v>132</v>
      </c>
      <c r="E144" s="145" t="s">
        <v>1</v>
      </c>
      <c r="F144" s="146" t="s">
        <v>133</v>
      </c>
      <c r="H144" s="147">
        <v>648</v>
      </c>
      <c r="I144" s="148"/>
      <c r="L144" s="143"/>
      <c r="M144" s="149"/>
      <c r="U144" s="150"/>
      <c r="AT144" s="145" t="s">
        <v>132</v>
      </c>
      <c r="AU144" s="145" t="s">
        <v>88</v>
      </c>
      <c r="AV144" s="12" t="s">
        <v>88</v>
      </c>
      <c r="AW144" s="12" t="s">
        <v>34</v>
      </c>
      <c r="AX144" s="12" t="s">
        <v>86</v>
      </c>
      <c r="AY144" s="145" t="s">
        <v>123</v>
      </c>
    </row>
    <row r="145" spans="2:65" s="1" customFormat="1" ht="21.75" customHeight="1">
      <c r="B145" s="31"/>
      <c r="C145" s="130" t="s">
        <v>172</v>
      </c>
      <c r="D145" s="130" t="s">
        <v>125</v>
      </c>
      <c r="E145" s="131" t="s">
        <v>173</v>
      </c>
      <c r="F145" s="132" t="s">
        <v>174</v>
      </c>
      <c r="G145" s="133" t="s">
        <v>128</v>
      </c>
      <c r="H145" s="134">
        <v>1296</v>
      </c>
      <c r="I145" s="135"/>
      <c r="J145" s="136">
        <f>ROUND(I145*H145,2)</f>
        <v>0</v>
      </c>
      <c r="K145" s="132" t="s">
        <v>1</v>
      </c>
      <c r="L145" s="31"/>
      <c r="M145" s="137" t="s">
        <v>1</v>
      </c>
      <c r="N145" s="138" t="s">
        <v>43</v>
      </c>
      <c r="P145" s="139">
        <f>O145*H145</f>
        <v>0</v>
      </c>
      <c r="Q145" s="139">
        <v>0</v>
      </c>
      <c r="R145" s="139">
        <f>Q145*H145</f>
        <v>0</v>
      </c>
      <c r="S145" s="139">
        <v>0</v>
      </c>
      <c r="T145" s="139">
        <f>S145*H145</f>
        <v>0</v>
      </c>
      <c r="U145" s="140" t="s">
        <v>1</v>
      </c>
      <c r="AR145" s="141" t="s">
        <v>130</v>
      </c>
      <c r="AT145" s="141" t="s">
        <v>125</v>
      </c>
      <c r="AU145" s="141" t="s">
        <v>88</v>
      </c>
      <c r="AY145" s="16" t="s">
        <v>123</v>
      </c>
      <c r="BE145" s="142">
        <f>IF(N145="základní",J145,0)</f>
        <v>0</v>
      </c>
      <c r="BF145" s="142">
        <f>IF(N145="snížená",J145,0)</f>
        <v>0</v>
      </c>
      <c r="BG145" s="142">
        <f>IF(N145="zákl. přenesená",J145,0)</f>
        <v>0</v>
      </c>
      <c r="BH145" s="142">
        <f>IF(N145="sníž. přenesená",J145,0)</f>
        <v>0</v>
      </c>
      <c r="BI145" s="142">
        <f>IF(N145="nulová",J145,0)</f>
        <v>0</v>
      </c>
      <c r="BJ145" s="16" t="s">
        <v>86</v>
      </c>
      <c r="BK145" s="142">
        <f>ROUND(I145*H145,2)</f>
        <v>0</v>
      </c>
      <c r="BL145" s="16" t="s">
        <v>130</v>
      </c>
      <c r="BM145" s="141" t="s">
        <v>175</v>
      </c>
    </row>
    <row r="146" spans="2:65" s="12" customFormat="1" ht="11.25">
      <c r="B146" s="143"/>
      <c r="D146" s="144" t="s">
        <v>132</v>
      </c>
      <c r="E146" s="145" t="s">
        <v>1</v>
      </c>
      <c r="F146" s="146" t="s">
        <v>176</v>
      </c>
      <c r="H146" s="147">
        <v>1296</v>
      </c>
      <c r="I146" s="148"/>
      <c r="L146" s="143"/>
      <c r="M146" s="149"/>
      <c r="U146" s="150"/>
      <c r="AT146" s="145" t="s">
        <v>132</v>
      </c>
      <c r="AU146" s="145" t="s">
        <v>88</v>
      </c>
      <c r="AV146" s="12" t="s">
        <v>88</v>
      </c>
      <c r="AW146" s="12" t="s">
        <v>34</v>
      </c>
      <c r="AX146" s="12" t="s">
        <v>86</v>
      </c>
      <c r="AY146" s="145" t="s">
        <v>123</v>
      </c>
    </row>
    <row r="147" spans="2:65" s="1" customFormat="1" ht="33" customHeight="1">
      <c r="B147" s="31"/>
      <c r="C147" s="130" t="s">
        <v>177</v>
      </c>
      <c r="D147" s="130" t="s">
        <v>125</v>
      </c>
      <c r="E147" s="131" t="s">
        <v>178</v>
      </c>
      <c r="F147" s="132" t="s">
        <v>179</v>
      </c>
      <c r="G147" s="133" t="s">
        <v>128</v>
      </c>
      <c r="H147" s="134">
        <v>648</v>
      </c>
      <c r="I147" s="135"/>
      <c r="J147" s="136">
        <f>ROUND(I147*H147,2)</f>
        <v>0</v>
      </c>
      <c r="K147" s="132" t="s">
        <v>129</v>
      </c>
      <c r="L147" s="31"/>
      <c r="M147" s="137" t="s">
        <v>1</v>
      </c>
      <c r="N147" s="138" t="s">
        <v>43</v>
      </c>
      <c r="P147" s="139">
        <f>O147*H147</f>
        <v>0</v>
      </c>
      <c r="Q147" s="139">
        <v>2.4420000000000001E-2</v>
      </c>
      <c r="R147" s="139">
        <f>Q147*H147</f>
        <v>15.824160000000001</v>
      </c>
      <c r="S147" s="139">
        <v>0</v>
      </c>
      <c r="T147" s="139">
        <f>S147*H147</f>
        <v>0</v>
      </c>
      <c r="U147" s="140" t="s">
        <v>1</v>
      </c>
      <c r="AR147" s="141" t="s">
        <v>130</v>
      </c>
      <c r="AT147" s="141" t="s">
        <v>125</v>
      </c>
      <c r="AU147" s="141" t="s">
        <v>88</v>
      </c>
      <c r="AY147" s="16" t="s">
        <v>123</v>
      </c>
      <c r="BE147" s="142">
        <f>IF(N147="základní",J147,0)</f>
        <v>0</v>
      </c>
      <c r="BF147" s="142">
        <f>IF(N147="snížená",J147,0)</f>
        <v>0</v>
      </c>
      <c r="BG147" s="142">
        <f>IF(N147="zákl. přenesená",J147,0)</f>
        <v>0</v>
      </c>
      <c r="BH147" s="142">
        <f>IF(N147="sníž. přenesená",J147,0)</f>
        <v>0</v>
      </c>
      <c r="BI147" s="142">
        <f>IF(N147="nulová",J147,0)</f>
        <v>0</v>
      </c>
      <c r="BJ147" s="16" t="s">
        <v>86</v>
      </c>
      <c r="BK147" s="142">
        <f>ROUND(I147*H147,2)</f>
        <v>0</v>
      </c>
      <c r="BL147" s="16" t="s">
        <v>130</v>
      </c>
      <c r="BM147" s="141" t="s">
        <v>180</v>
      </c>
    </row>
    <row r="148" spans="2:65" s="12" customFormat="1" ht="11.25">
      <c r="B148" s="143"/>
      <c r="D148" s="144" t="s">
        <v>132</v>
      </c>
      <c r="E148" s="145" t="s">
        <v>1</v>
      </c>
      <c r="F148" s="146" t="s">
        <v>133</v>
      </c>
      <c r="H148" s="147">
        <v>648</v>
      </c>
      <c r="I148" s="148"/>
      <c r="L148" s="143"/>
      <c r="M148" s="149"/>
      <c r="U148" s="150"/>
      <c r="AT148" s="145" t="s">
        <v>132</v>
      </c>
      <c r="AU148" s="145" t="s">
        <v>88</v>
      </c>
      <c r="AV148" s="12" t="s">
        <v>88</v>
      </c>
      <c r="AW148" s="12" t="s">
        <v>34</v>
      </c>
      <c r="AX148" s="12" t="s">
        <v>86</v>
      </c>
      <c r="AY148" s="145" t="s">
        <v>123</v>
      </c>
    </row>
    <row r="149" spans="2:65" s="1" customFormat="1" ht="24.2" customHeight="1">
      <c r="B149" s="31"/>
      <c r="C149" s="130" t="s">
        <v>181</v>
      </c>
      <c r="D149" s="130" t="s">
        <v>125</v>
      </c>
      <c r="E149" s="131" t="s">
        <v>182</v>
      </c>
      <c r="F149" s="132" t="s">
        <v>183</v>
      </c>
      <c r="G149" s="133" t="s">
        <v>140</v>
      </c>
      <c r="H149" s="134">
        <v>440.15199999999999</v>
      </c>
      <c r="I149" s="135"/>
      <c r="J149" s="136">
        <f>ROUND(I149*H149,2)</f>
        <v>0</v>
      </c>
      <c r="K149" s="132" t="s">
        <v>129</v>
      </c>
      <c r="L149" s="31"/>
      <c r="M149" s="137" t="s">
        <v>1</v>
      </c>
      <c r="N149" s="138" t="s">
        <v>43</v>
      </c>
      <c r="P149" s="139">
        <f>O149*H149</f>
        <v>0</v>
      </c>
      <c r="Q149" s="139">
        <v>3.1E-4</v>
      </c>
      <c r="R149" s="139">
        <f>Q149*H149</f>
        <v>0.13644712000000001</v>
      </c>
      <c r="S149" s="139">
        <v>0</v>
      </c>
      <c r="T149" s="139">
        <f>S149*H149</f>
        <v>0</v>
      </c>
      <c r="U149" s="140" t="s">
        <v>1</v>
      </c>
      <c r="AR149" s="141" t="s">
        <v>130</v>
      </c>
      <c r="AT149" s="141" t="s">
        <v>125</v>
      </c>
      <c r="AU149" s="141" t="s">
        <v>88</v>
      </c>
      <c r="AY149" s="16" t="s">
        <v>123</v>
      </c>
      <c r="BE149" s="142">
        <f>IF(N149="základní",J149,0)</f>
        <v>0</v>
      </c>
      <c r="BF149" s="142">
        <f>IF(N149="snížená",J149,0)</f>
        <v>0</v>
      </c>
      <c r="BG149" s="142">
        <f>IF(N149="zákl. přenesená",J149,0)</f>
        <v>0</v>
      </c>
      <c r="BH149" s="142">
        <f>IF(N149="sníž. přenesená",J149,0)</f>
        <v>0</v>
      </c>
      <c r="BI149" s="142">
        <f>IF(N149="nulová",J149,0)</f>
        <v>0</v>
      </c>
      <c r="BJ149" s="16" t="s">
        <v>86</v>
      </c>
      <c r="BK149" s="142">
        <f>ROUND(I149*H149,2)</f>
        <v>0</v>
      </c>
      <c r="BL149" s="16" t="s">
        <v>130</v>
      </c>
      <c r="BM149" s="141" t="s">
        <v>184</v>
      </c>
    </row>
    <row r="150" spans="2:65" s="13" customFormat="1" ht="11.25">
      <c r="B150" s="151"/>
      <c r="D150" s="144" t="s">
        <v>132</v>
      </c>
      <c r="E150" s="152" t="s">
        <v>1</v>
      </c>
      <c r="F150" s="153" t="s">
        <v>185</v>
      </c>
      <c r="H150" s="152" t="s">
        <v>1</v>
      </c>
      <c r="I150" s="154"/>
      <c r="L150" s="151"/>
      <c r="M150" s="155"/>
      <c r="U150" s="156"/>
      <c r="AT150" s="152" t="s">
        <v>132</v>
      </c>
      <c r="AU150" s="152" t="s">
        <v>88</v>
      </c>
      <c r="AV150" s="13" t="s">
        <v>86</v>
      </c>
      <c r="AW150" s="13" t="s">
        <v>34</v>
      </c>
      <c r="AX150" s="13" t="s">
        <v>78</v>
      </c>
      <c r="AY150" s="152" t="s">
        <v>123</v>
      </c>
    </row>
    <row r="151" spans="2:65" s="12" customFormat="1" ht="22.5">
      <c r="B151" s="143"/>
      <c r="D151" s="144" t="s">
        <v>132</v>
      </c>
      <c r="E151" s="145" t="s">
        <v>1</v>
      </c>
      <c r="F151" s="146" t="s">
        <v>186</v>
      </c>
      <c r="H151" s="147">
        <v>221.81200000000001</v>
      </c>
      <c r="I151" s="148"/>
      <c r="L151" s="143"/>
      <c r="M151" s="149"/>
      <c r="U151" s="150"/>
      <c r="AT151" s="145" t="s">
        <v>132</v>
      </c>
      <c r="AU151" s="145" t="s">
        <v>88</v>
      </c>
      <c r="AV151" s="12" t="s">
        <v>88</v>
      </c>
      <c r="AW151" s="12" t="s">
        <v>34</v>
      </c>
      <c r="AX151" s="12" t="s">
        <v>78</v>
      </c>
      <c r="AY151" s="145" t="s">
        <v>123</v>
      </c>
    </row>
    <row r="152" spans="2:65" s="13" customFormat="1" ht="11.25">
      <c r="B152" s="151"/>
      <c r="D152" s="144" t="s">
        <v>132</v>
      </c>
      <c r="E152" s="152" t="s">
        <v>1</v>
      </c>
      <c r="F152" s="153" t="s">
        <v>187</v>
      </c>
      <c r="H152" s="152" t="s">
        <v>1</v>
      </c>
      <c r="I152" s="154"/>
      <c r="L152" s="151"/>
      <c r="M152" s="155"/>
      <c r="U152" s="156"/>
      <c r="AT152" s="152" t="s">
        <v>132</v>
      </c>
      <c r="AU152" s="152" t="s">
        <v>88</v>
      </c>
      <c r="AV152" s="13" t="s">
        <v>86</v>
      </c>
      <c r="AW152" s="13" t="s">
        <v>34</v>
      </c>
      <c r="AX152" s="13" t="s">
        <v>78</v>
      </c>
      <c r="AY152" s="152" t="s">
        <v>123</v>
      </c>
    </row>
    <row r="153" spans="2:65" s="12" customFormat="1" ht="11.25">
      <c r="B153" s="143"/>
      <c r="D153" s="144" t="s">
        <v>132</v>
      </c>
      <c r="E153" s="145" t="s">
        <v>1</v>
      </c>
      <c r="F153" s="146" t="s">
        <v>188</v>
      </c>
      <c r="H153" s="147">
        <v>146.34</v>
      </c>
      <c r="I153" s="148"/>
      <c r="L153" s="143"/>
      <c r="M153" s="149"/>
      <c r="U153" s="150"/>
      <c r="AT153" s="145" t="s">
        <v>132</v>
      </c>
      <c r="AU153" s="145" t="s">
        <v>88</v>
      </c>
      <c r="AV153" s="12" t="s">
        <v>88</v>
      </c>
      <c r="AW153" s="12" t="s">
        <v>34</v>
      </c>
      <c r="AX153" s="12" t="s">
        <v>78</v>
      </c>
      <c r="AY153" s="145" t="s">
        <v>123</v>
      </c>
    </row>
    <row r="154" spans="2:65" s="13" customFormat="1" ht="11.25">
      <c r="B154" s="151"/>
      <c r="D154" s="144" t="s">
        <v>132</v>
      </c>
      <c r="E154" s="152" t="s">
        <v>1</v>
      </c>
      <c r="F154" s="153" t="s">
        <v>189</v>
      </c>
      <c r="H154" s="152" t="s">
        <v>1</v>
      </c>
      <c r="I154" s="154"/>
      <c r="L154" s="151"/>
      <c r="M154" s="155"/>
      <c r="U154" s="156"/>
      <c r="AT154" s="152" t="s">
        <v>132</v>
      </c>
      <c r="AU154" s="152" t="s">
        <v>88</v>
      </c>
      <c r="AV154" s="13" t="s">
        <v>86</v>
      </c>
      <c r="AW154" s="13" t="s">
        <v>34</v>
      </c>
      <c r="AX154" s="13" t="s">
        <v>78</v>
      </c>
      <c r="AY154" s="152" t="s">
        <v>123</v>
      </c>
    </row>
    <row r="155" spans="2:65" s="12" customFormat="1" ht="11.25">
      <c r="B155" s="143"/>
      <c r="D155" s="144" t="s">
        <v>132</v>
      </c>
      <c r="E155" s="145" t="s">
        <v>1</v>
      </c>
      <c r="F155" s="146" t="s">
        <v>190</v>
      </c>
      <c r="H155" s="147">
        <v>72</v>
      </c>
      <c r="I155" s="148"/>
      <c r="L155" s="143"/>
      <c r="M155" s="149"/>
      <c r="U155" s="150"/>
      <c r="AT155" s="145" t="s">
        <v>132</v>
      </c>
      <c r="AU155" s="145" t="s">
        <v>88</v>
      </c>
      <c r="AV155" s="12" t="s">
        <v>88</v>
      </c>
      <c r="AW155" s="12" t="s">
        <v>34</v>
      </c>
      <c r="AX155" s="12" t="s">
        <v>78</v>
      </c>
      <c r="AY155" s="145" t="s">
        <v>123</v>
      </c>
    </row>
    <row r="156" spans="2:65" s="14" customFormat="1" ht="11.25">
      <c r="B156" s="157"/>
      <c r="D156" s="144" t="s">
        <v>132</v>
      </c>
      <c r="E156" s="158" t="s">
        <v>1</v>
      </c>
      <c r="F156" s="159" t="s">
        <v>191</v>
      </c>
      <c r="H156" s="160">
        <v>440.15199999999999</v>
      </c>
      <c r="I156" s="161"/>
      <c r="L156" s="157"/>
      <c r="M156" s="162"/>
      <c r="U156" s="163"/>
      <c r="AT156" s="158" t="s">
        <v>132</v>
      </c>
      <c r="AU156" s="158" t="s">
        <v>88</v>
      </c>
      <c r="AV156" s="14" t="s">
        <v>130</v>
      </c>
      <c r="AW156" s="14" t="s">
        <v>34</v>
      </c>
      <c r="AX156" s="14" t="s">
        <v>86</v>
      </c>
      <c r="AY156" s="158" t="s">
        <v>123</v>
      </c>
    </row>
    <row r="157" spans="2:65" s="1" customFormat="1" ht="24.2" customHeight="1">
      <c r="B157" s="31"/>
      <c r="C157" s="130" t="s">
        <v>192</v>
      </c>
      <c r="D157" s="130" t="s">
        <v>125</v>
      </c>
      <c r="E157" s="131" t="s">
        <v>193</v>
      </c>
      <c r="F157" s="132" t="s">
        <v>194</v>
      </c>
      <c r="G157" s="133" t="s">
        <v>140</v>
      </c>
      <c r="H157" s="134">
        <v>70.344999999999999</v>
      </c>
      <c r="I157" s="135"/>
      <c r="J157" s="136">
        <f>ROUND(I157*H157,2)</f>
        <v>0</v>
      </c>
      <c r="K157" s="132" t="s">
        <v>129</v>
      </c>
      <c r="L157" s="31"/>
      <c r="M157" s="137" t="s">
        <v>1</v>
      </c>
      <c r="N157" s="138" t="s">
        <v>43</v>
      </c>
      <c r="P157" s="139">
        <f>O157*H157</f>
        <v>0</v>
      </c>
      <c r="Q157" s="139">
        <v>6.0999999999999997E-4</v>
      </c>
      <c r="R157" s="139">
        <f>Q157*H157</f>
        <v>4.2910449999999996E-2</v>
      </c>
      <c r="S157" s="139">
        <v>0</v>
      </c>
      <c r="T157" s="139">
        <f>S157*H157</f>
        <v>0</v>
      </c>
      <c r="U157" s="140" t="s">
        <v>1</v>
      </c>
      <c r="AR157" s="141" t="s">
        <v>130</v>
      </c>
      <c r="AT157" s="141" t="s">
        <v>125</v>
      </c>
      <c r="AU157" s="141" t="s">
        <v>88</v>
      </c>
      <c r="AY157" s="16" t="s">
        <v>123</v>
      </c>
      <c r="BE157" s="142">
        <f>IF(N157="základní",J157,0)</f>
        <v>0</v>
      </c>
      <c r="BF157" s="142">
        <f>IF(N157="snížená",J157,0)</f>
        <v>0</v>
      </c>
      <c r="BG157" s="142">
        <f>IF(N157="zákl. přenesená",J157,0)</f>
        <v>0</v>
      </c>
      <c r="BH157" s="142">
        <f>IF(N157="sníž. přenesená",J157,0)</f>
        <v>0</v>
      </c>
      <c r="BI157" s="142">
        <f>IF(N157="nulová",J157,0)</f>
        <v>0</v>
      </c>
      <c r="BJ157" s="16" t="s">
        <v>86</v>
      </c>
      <c r="BK157" s="142">
        <f>ROUND(I157*H157,2)</f>
        <v>0</v>
      </c>
      <c r="BL157" s="16" t="s">
        <v>130</v>
      </c>
      <c r="BM157" s="141" t="s">
        <v>195</v>
      </c>
    </row>
    <row r="158" spans="2:65" s="12" customFormat="1" ht="11.25">
      <c r="B158" s="143"/>
      <c r="D158" s="144" t="s">
        <v>132</v>
      </c>
      <c r="E158" s="145" t="s">
        <v>1</v>
      </c>
      <c r="F158" s="146" t="s">
        <v>196</v>
      </c>
      <c r="H158" s="147">
        <v>70.344999999999999</v>
      </c>
      <c r="I158" s="148"/>
      <c r="L158" s="143"/>
      <c r="M158" s="149"/>
      <c r="U158" s="150"/>
      <c r="AT158" s="145" t="s">
        <v>132</v>
      </c>
      <c r="AU158" s="145" t="s">
        <v>88</v>
      </c>
      <c r="AV158" s="12" t="s">
        <v>88</v>
      </c>
      <c r="AW158" s="12" t="s">
        <v>34</v>
      </c>
      <c r="AX158" s="12" t="s">
        <v>86</v>
      </c>
      <c r="AY158" s="145" t="s">
        <v>123</v>
      </c>
    </row>
    <row r="159" spans="2:65" s="11" customFormat="1" ht="22.9" customHeight="1">
      <c r="B159" s="118"/>
      <c r="D159" s="119" t="s">
        <v>77</v>
      </c>
      <c r="E159" s="128" t="s">
        <v>168</v>
      </c>
      <c r="F159" s="128" t="s">
        <v>197</v>
      </c>
      <c r="I159" s="121"/>
      <c r="J159" s="129">
        <f>BK159</f>
        <v>0</v>
      </c>
      <c r="L159" s="118"/>
      <c r="M159" s="123"/>
      <c r="P159" s="124">
        <f>SUM(P160:P174)</f>
        <v>0</v>
      </c>
      <c r="R159" s="124">
        <f>SUM(R160:R174)</f>
        <v>20.837913159999999</v>
      </c>
      <c r="T159" s="124">
        <f>SUM(T160:T174)</f>
        <v>7.5278400000000003</v>
      </c>
      <c r="U159" s="125"/>
      <c r="AR159" s="119" t="s">
        <v>86</v>
      </c>
      <c r="AT159" s="126" t="s">
        <v>77</v>
      </c>
      <c r="AU159" s="126" t="s">
        <v>86</v>
      </c>
      <c r="AY159" s="119" t="s">
        <v>123</v>
      </c>
      <c r="BK159" s="127">
        <f>SUM(BK160:BK174)</f>
        <v>0</v>
      </c>
    </row>
    <row r="160" spans="2:65" s="1" customFormat="1" ht="33" customHeight="1">
      <c r="B160" s="31"/>
      <c r="C160" s="130" t="s">
        <v>198</v>
      </c>
      <c r="D160" s="130" t="s">
        <v>125</v>
      </c>
      <c r="E160" s="131" t="s">
        <v>199</v>
      </c>
      <c r="F160" s="132" t="s">
        <v>200</v>
      </c>
      <c r="G160" s="133" t="s">
        <v>201</v>
      </c>
      <c r="H160" s="134">
        <v>2</v>
      </c>
      <c r="I160" s="135"/>
      <c r="J160" s="136">
        <f t="shared" ref="J160:J165" si="0">ROUND(I160*H160,2)</f>
        <v>0</v>
      </c>
      <c r="K160" s="132" t="s">
        <v>1</v>
      </c>
      <c r="L160" s="31"/>
      <c r="M160" s="137" t="s">
        <v>1</v>
      </c>
      <c r="N160" s="138" t="s">
        <v>43</v>
      </c>
      <c r="P160" s="139">
        <f t="shared" ref="P160:P165" si="1">O160*H160</f>
        <v>0</v>
      </c>
      <c r="Q160" s="139">
        <v>0.05</v>
      </c>
      <c r="R160" s="139">
        <f t="shared" ref="R160:R165" si="2">Q160*H160</f>
        <v>0.1</v>
      </c>
      <c r="S160" s="139">
        <v>0</v>
      </c>
      <c r="T160" s="139">
        <f t="shared" ref="T160:T165" si="3">S160*H160</f>
        <v>0</v>
      </c>
      <c r="U160" s="140" t="s">
        <v>1</v>
      </c>
      <c r="AR160" s="141" t="s">
        <v>130</v>
      </c>
      <c r="AT160" s="141" t="s">
        <v>125</v>
      </c>
      <c r="AU160" s="141" t="s">
        <v>88</v>
      </c>
      <c r="AY160" s="16" t="s">
        <v>123</v>
      </c>
      <c r="BE160" s="142">
        <f t="shared" ref="BE160:BE165" si="4">IF(N160="základní",J160,0)</f>
        <v>0</v>
      </c>
      <c r="BF160" s="142">
        <f t="shared" ref="BF160:BF165" si="5">IF(N160="snížená",J160,0)</f>
        <v>0</v>
      </c>
      <c r="BG160" s="142">
        <f t="shared" ref="BG160:BG165" si="6">IF(N160="zákl. přenesená",J160,0)</f>
        <v>0</v>
      </c>
      <c r="BH160" s="142">
        <f t="shared" ref="BH160:BH165" si="7">IF(N160="sníž. přenesená",J160,0)</f>
        <v>0</v>
      </c>
      <c r="BI160" s="142">
        <f t="shared" ref="BI160:BI165" si="8">IF(N160="nulová",J160,0)</f>
        <v>0</v>
      </c>
      <c r="BJ160" s="16" t="s">
        <v>86</v>
      </c>
      <c r="BK160" s="142">
        <f t="shared" ref="BK160:BK165" si="9">ROUND(I160*H160,2)</f>
        <v>0</v>
      </c>
      <c r="BL160" s="16" t="s">
        <v>130</v>
      </c>
      <c r="BM160" s="141" t="s">
        <v>202</v>
      </c>
    </row>
    <row r="161" spans="2:65" s="1" customFormat="1" ht="24.2" customHeight="1">
      <c r="B161" s="31"/>
      <c r="C161" s="130" t="s">
        <v>8</v>
      </c>
      <c r="D161" s="130" t="s">
        <v>125</v>
      </c>
      <c r="E161" s="131" t="s">
        <v>203</v>
      </c>
      <c r="F161" s="132" t="s">
        <v>204</v>
      </c>
      <c r="G161" s="133" t="s">
        <v>201</v>
      </c>
      <c r="H161" s="134">
        <v>1</v>
      </c>
      <c r="I161" s="135"/>
      <c r="J161" s="136">
        <f t="shared" si="0"/>
        <v>0</v>
      </c>
      <c r="K161" s="132" t="s">
        <v>1</v>
      </c>
      <c r="L161" s="31"/>
      <c r="M161" s="137" t="s">
        <v>1</v>
      </c>
      <c r="N161" s="138" t="s">
        <v>43</v>
      </c>
      <c r="P161" s="139">
        <f t="shared" si="1"/>
        <v>0</v>
      </c>
      <c r="Q161" s="139">
        <v>0.03</v>
      </c>
      <c r="R161" s="139">
        <f t="shared" si="2"/>
        <v>0.03</v>
      </c>
      <c r="S161" s="139">
        <v>0</v>
      </c>
      <c r="T161" s="139">
        <f t="shared" si="3"/>
        <v>0</v>
      </c>
      <c r="U161" s="140" t="s">
        <v>1</v>
      </c>
      <c r="AR161" s="141" t="s">
        <v>130</v>
      </c>
      <c r="AT161" s="141" t="s">
        <v>125</v>
      </c>
      <c r="AU161" s="141" t="s">
        <v>88</v>
      </c>
      <c r="AY161" s="16" t="s">
        <v>123</v>
      </c>
      <c r="BE161" s="142">
        <f t="shared" si="4"/>
        <v>0</v>
      </c>
      <c r="BF161" s="142">
        <f t="shared" si="5"/>
        <v>0</v>
      </c>
      <c r="BG161" s="142">
        <f t="shared" si="6"/>
        <v>0</v>
      </c>
      <c r="BH161" s="142">
        <f t="shared" si="7"/>
        <v>0</v>
      </c>
      <c r="BI161" s="142">
        <f t="shared" si="8"/>
        <v>0</v>
      </c>
      <c r="BJ161" s="16" t="s">
        <v>86</v>
      </c>
      <c r="BK161" s="142">
        <f t="shared" si="9"/>
        <v>0</v>
      </c>
      <c r="BL161" s="16" t="s">
        <v>130</v>
      </c>
      <c r="BM161" s="141" t="s">
        <v>205</v>
      </c>
    </row>
    <row r="162" spans="2:65" s="1" customFormat="1" ht="24.2" customHeight="1">
      <c r="B162" s="31"/>
      <c r="C162" s="130" t="s">
        <v>206</v>
      </c>
      <c r="D162" s="130" t="s">
        <v>125</v>
      </c>
      <c r="E162" s="131" t="s">
        <v>207</v>
      </c>
      <c r="F162" s="132" t="s">
        <v>208</v>
      </c>
      <c r="G162" s="133" t="s">
        <v>201</v>
      </c>
      <c r="H162" s="134">
        <v>1</v>
      </c>
      <c r="I162" s="135"/>
      <c r="J162" s="136">
        <f t="shared" si="0"/>
        <v>0</v>
      </c>
      <c r="K162" s="132" t="s">
        <v>1</v>
      </c>
      <c r="L162" s="31"/>
      <c r="M162" s="137" t="s">
        <v>1</v>
      </c>
      <c r="N162" s="138" t="s">
        <v>43</v>
      </c>
      <c r="P162" s="139">
        <f t="shared" si="1"/>
        <v>0</v>
      </c>
      <c r="Q162" s="139">
        <v>0.02</v>
      </c>
      <c r="R162" s="139">
        <f t="shared" si="2"/>
        <v>0.02</v>
      </c>
      <c r="S162" s="139">
        <v>0</v>
      </c>
      <c r="T162" s="139">
        <f t="shared" si="3"/>
        <v>0</v>
      </c>
      <c r="U162" s="140" t="s">
        <v>1</v>
      </c>
      <c r="AR162" s="141" t="s">
        <v>130</v>
      </c>
      <c r="AT162" s="141" t="s">
        <v>125</v>
      </c>
      <c r="AU162" s="141" t="s">
        <v>88</v>
      </c>
      <c r="AY162" s="16" t="s">
        <v>123</v>
      </c>
      <c r="BE162" s="142">
        <f t="shared" si="4"/>
        <v>0</v>
      </c>
      <c r="BF162" s="142">
        <f t="shared" si="5"/>
        <v>0</v>
      </c>
      <c r="BG162" s="142">
        <f t="shared" si="6"/>
        <v>0</v>
      </c>
      <c r="BH162" s="142">
        <f t="shared" si="7"/>
        <v>0</v>
      </c>
      <c r="BI162" s="142">
        <f t="shared" si="8"/>
        <v>0</v>
      </c>
      <c r="BJ162" s="16" t="s">
        <v>86</v>
      </c>
      <c r="BK162" s="142">
        <f t="shared" si="9"/>
        <v>0</v>
      </c>
      <c r="BL162" s="16" t="s">
        <v>130</v>
      </c>
      <c r="BM162" s="141" t="s">
        <v>209</v>
      </c>
    </row>
    <row r="163" spans="2:65" s="1" customFormat="1" ht="24.2" customHeight="1">
      <c r="B163" s="31"/>
      <c r="C163" s="130" t="s">
        <v>210</v>
      </c>
      <c r="D163" s="130" t="s">
        <v>125</v>
      </c>
      <c r="E163" s="131" t="s">
        <v>211</v>
      </c>
      <c r="F163" s="132" t="s">
        <v>212</v>
      </c>
      <c r="G163" s="133" t="s">
        <v>201</v>
      </c>
      <c r="H163" s="134">
        <v>1</v>
      </c>
      <c r="I163" s="135"/>
      <c r="J163" s="136">
        <f t="shared" si="0"/>
        <v>0</v>
      </c>
      <c r="K163" s="132" t="s">
        <v>1</v>
      </c>
      <c r="L163" s="31"/>
      <c r="M163" s="137" t="s">
        <v>1</v>
      </c>
      <c r="N163" s="138" t="s">
        <v>43</v>
      </c>
      <c r="P163" s="139">
        <f t="shared" si="1"/>
        <v>0</v>
      </c>
      <c r="Q163" s="139">
        <v>0.03</v>
      </c>
      <c r="R163" s="139">
        <f t="shared" si="2"/>
        <v>0.03</v>
      </c>
      <c r="S163" s="139">
        <v>0</v>
      </c>
      <c r="T163" s="139">
        <f t="shared" si="3"/>
        <v>0</v>
      </c>
      <c r="U163" s="140" t="s">
        <v>1</v>
      </c>
      <c r="AR163" s="141" t="s">
        <v>130</v>
      </c>
      <c r="AT163" s="141" t="s">
        <v>125</v>
      </c>
      <c r="AU163" s="141" t="s">
        <v>88</v>
      </c>
      <c r="AY163" s="16" t="s">
        <v>123</v>
      </c>
      <c r="BE163" s="142">
        <f t="shared" si="4"/>
        <v>0</v>
      </c>
      <c r="BF163" s="142">
        <f t="shared" si="5"/>
        <v>0</v>
      </c>
      <c r="BG163" s="142">
        <f t="shared" si="6"/>
        <v>0</v>
      </c>
      <c r="BH163" s="142">
        <f t="shared" si="7"/>
        <v>0</v>
      </c>
      <c r="BI163" s="142">
        <f t="shared" si="8"/>
        <v>0</v>
      </c>
      <c r="BJ163" s="16" t="s">
        <v>86</v>
      </c>
      <c r="BK163" s="142">
        <f t="shared" si="9"/>
        <v>0</v>
      </c>
      <c r="BL163" s="16" t="s">
        <v>130</v>
      </c>
      <c r="BM163" s="141" t="s">
        <v>213</v>
      </c>
    </row>
    <row r="164" spans="2:65" s="1" customFormat="1" ht="24.2" customHeight="1">
      <c r="B164" s="31"/>
      <c r="C164" s="130" t="s">
        <v>214</v>
      </c>
      <c r="D164" s="130" t="s">
        <v>125</v>
      </c>
      <c r="E164" s="131" t="s">
        <v>215</v>
      </c>
      <c r="F164" s="132" t="s">
        <v>216</v>
      </c>
      <c r="G164" s="133" t="s">
        <v>217</v>
      </c>
      <c r="H164" s="134">
        <v>2</v>
      </c>
      <c r="I164" s="135"/>
      <c r="J164" s="136">
        <f t="shared" si="0"/>
        <v>0</v>
      </c>
      <c r="K164" s="132" t="s">
        <v>1</v>
      </c>
      <c r="L164" s="31"/>
      <c r="M164" s="137" t="s">
        <v>1</v>
      </c>
      <c r="N164" s="138" t="s">
        <v>43</v>
      </c>
      <c r="P164" s="139">
        <f t="shared" si="1"/>
        <v>0</v>
      </c>
      <c r="Q164" s="139">
        <v>0.2</v>
      </c>
      <c r="R164" s="139">
        <f t="shared" si="2"/>
        <v>0.4</v>
      </c>
      <c r="S164" s="139">
        <v>0</v>
      </c>
      <c r="T164" s="139">
        <f t="shared" si="3"/>
        <v>0</v>
      </c>
      <c r="U164" s="140" t="s">
        <v>1</v>
      </c>
      <c r="AR164" s="141" t="s">
        <v>130</v>
      </c>
      <c r="AT164" s="141" t="s">
        <v>125</v>
      </c>
      <c r="AU164" s="141" t="s">
        <v>88</v>
      </c>
      <c r="AY164" s="16" t="s">
        <v>123</v>
      </c>
      <c r="BE164" s="142">
        <f t="shared" si="4"/>
        <v>0</v>
      </c>
      <c r="BF164" s="142">
        <f t="shared" si="5"/>
        <v>0</v>
      </c>
      <c r="BG164" s="142">
        <f t="shared" si="6"/>
        <v>0</v>
      </c>
      <c r="BH164" s="142">
        <f t="shared" si="7"/>
        <v>0</v>
      </c>
      <c r="BI164" s="142">
        <f t="shared" si="8"/>
        <v>0</v>
      </c>
      <c r="BJ164" s="16" t="s">
        <v>86</v>
      </c>
      <c r="BK164" s="142">
        <f t="shared" si="9"/>
        <v>0</v>
      </c>
      <c r="BL164" s="16" t="s">
        <v>130</v>
      </c>
      <c r="BM164" s="141" t="s">
        <v>218</v>
      </c>
    </row>
    <row r="165" spans="2:65" s="1" customFormat="1" ht="33" customHeight="1">
      <c r="B165" s="31"/>
      <c r="C165" s="130" t="s">
        <v>219</v>
      </c>
      <c r="D165" s="130" t="s">
        <v>125</v>
      </c>
      <c r="E165" s="131" t="s">
        <v>220</v>
      </c>
      <c r="F165" s="132" t="s">
        <v>221</v>
      </c>
      <c r="G165" s="133" t="s">
        <v>140</v>
      </c>
      <c r="H165" s="134">
        <v>108</v>
      </c>
      <c r="I165" s="135"/>
      <c r="J165" s="136">
        <f t="shared" si="0"/>
        <v>0</v>
      </c>
      <c r="K165" s="132" t="s">
        <v>129</v>
      </c>
      <c r="L165" s="31"/>
      <c r="M165" s="137" t="s">
        <v>1</v>
      </c>
      <c r="N165" s="138" t="s">
        <v>43</v>
      </c>
      <c r="P165" s="139">
        <f t="shared" si="1"/>
        <v>0</v>
      </c>
      <c r="Q165" s="139">
        <v>0.1295</v>
      </c>
      <c r="R165" s="139">
        <f t="shared" si="2"/>
        <v>13.986000000000001</v>
      </c>
      <c r="S165" s="139">
        <v>0</v>
      </c>
      <c r="T165" s="139">
        <f t="shared" si="3"/>
        <v>0</v>
      </c>
      <c r="U165" s="140" t="s">
        <v>1</v>
      </c>
      <c r="AR165" s="141" t="s">
        <v>130</v>
      </c>
      <c r="AT165" s="141" t="s">
        <v>125</v>
      </c>
      <c r="AU165" s="141" t="s">
        <v>88</v>
      </c>
      <c r="AY165" s="16" t="s">
        <v>123</v>
      </c>
      <c r="BE165" s="142">
        <f t="shared" si="4"/>
        <v>0</v>
      </c>
      <c r="BF165" s="142">
        <f t="shared" si="5"/>
        <v>0</v>
      </c>
      <c r="BG165" s="142">
        <f t="shared" si="6"/>
        <v>0</v>
      </c>
      <c r="BH165" s="142">
        <f t="shared" si="7"/>
        <v>0</v>
      </c>
      <c r="BI165" s="142">
        <f t="shared" si="8"/>
        <v>0</v>
      </c>
      <c r="BJ165" s="16" t="s">
        <v>86</v>
      </c>
      <c r="BK165" s="142">
        <f t="shared" si="9"/>
        <v>0</v>
      </c>
      <c r="BL165" s="16" t="s">
        <v>130</v>
      </c>
      <c r="BM165" s="141" t="s">
        <v>222</v>
      </c>
    </row>
    <row r="166" spans="2:65" s="13" customFormat="1" ht="11.25">
      <c r="B166" s="151"/>
      <c r="D166" s="144" t="s">
        <v>132</v>
      </c>
      <c r="E166" s="152" t="s">
        <v>1</v>
      </c>
      <c r="F166" s="153" t="s">
        <v>223</v>
      </c>
      <c r="H166" s="152" t="s">
        <v>1</v>
      </c>
      <c r="I166" s="154"/>
      <c r="L166" s="151"/>
      <c r="M166" s="155"/>
      <c r="U166" s="156"/>
      <c r="AT166" s="152" t="s">
        <v>132</v>
      </c>
      <c r="AU166" s="152" t="s">
        <v>88</v>
      </c>
      <c r="AV166" s="13" t="s">
        <v>86</v>
      </c>
      <c r="AW166" s="13" t="s">
        <v>34</v>
      </c>
      <c r="AX166" s="13" t="s">
        <v>78</v>
      </c>
      <c r="AY166" s="152" t="s">
        <v>123</v>
      </c>
    </row>
    <row r="167" spans="2:65" s="12" customFormat="1" ht="11.25">
      <c r="B167" s="143"/>
      <c r="D167" s="144" t="s">
        <v>132</v>
      </c>
      <c r="E167" s="145" t="s">
        <v>1</v>
      </c>
      <c r="F167" s="146" t="s">
        <v>142</v>
      </c>
      <c r="H167" s="147">
        <v>108</v>
      </c>
      <c r="I167" s="148"/>
      <c r="L167" s="143"/>
      <c r="M167" s="149"/>
      <c r="U167" s="150"/>
      <c r="AT167" s="145" t="s">
        <v>132</v>
      </c>
      <c r="AU167" s="145" t="s">
        <v>88</v>
      </c>
      <c r="AV167" s="12" t="s">
        <v>88</v>
      </c>
      <c r="AW167" s="12" t="s">
        <v>34</v>
      </c>
      <c r="AX167" s="12" t="s">
        <v>86</v>
      </c>
      <c r="AY167" s="145" t="s">
        <v>123</v>
      </c>
    </row>
    <row r="168" spans="2:65" s="1" customFormat="1" ht="21.75" customHeight="1">
      <c r="B168" s="31"/>
      <c r="C168" s="164" t="s">
        <v>224</v>
      </c>
      <c r="D168" s="164" t="s">
        <v>225</v>
      </c>
      <c r="E168" s="165" t="s">
        <v>226</v>
      </c>
      <c r="F168" s="166" t="s">
        <v>227</v>
      </c>
      <c r="G168" s="167" t="s">
        <v>140</v>
      </c>
      <c r="H168" s="168">
        <v>113.4</v>
      </c>
      <c r="I168" s="169"/>
      <c r="J168" s="170">
        <f>ROUND(I168*H168,2)</f>
        <v>0</v>
      </c>
      <c r="K168" s="166" t="s">
        <v>129</v>
      </c>
      <c r="L168" s="171"/>
      <c r="M168" s="172" t="s">
        <v>1</v>
      </c>
      <c r="N168" s="173" t="s">
        <v>43</v>
      </c>
      <c r="P168" s="139">
        <f>O168*H168</f>
        <v>0</v>
      </c>
      <c r="Q168" s="139">
        <v>2.1999999999999999E-2</v>
      </c>
      <c r="R168" s="139">
        <f>Q168*H168</f>
        <v>2.4948000000000001</v>
      </c>
      <c r="S168" s="139">
        <v>0</v>
      </c>
      <c r="T168" s="139">
        <f>S168*H168</f>
        <v>0</v>
      </c>
      <c r="U168" s="140" t="s">
        <v>1</v>
      </c>
      <c r="AR168" s="141" t="s">
        <v>164</v>
      </c>
      <c r="AT168" s="141" t="s">
        <v>225</v>
      </c>
      <c r="AU168" s="141" t="s">
        <v>88</v>
      </c>
      <c r="AY168" s="16" t="s">
        <v>123</v>
      </c>
      <c r="BE168" s="142">
        <f>IF(N168="základní",J168,0)</f>
        <v>0</v>
      </c>
      <c r="BF168" s="142">
        <f>IF(N168="snížená",J168,0)</f>
        <v>0</v>
      </c>
      <c r="BG168" s="142">
        <f>IF(N168="zákl. přenesená",J168,0)</f>
        <v>0</v>
      </c>
      <c r="BH168" s="142">
        <f>IF(N168="sníž. přenesená",J168,0)</f>
        <v>0</v>
      </c>
      <c r="BI168" s="142">
        <f>IF(N168="nulová",J168,0)</f>
        <v>0</v>
      </c>
      <c r="BJ168" s="16" t="s">
        <v>86</v>
      </c>
      <c r="BK168" s="142">
        <f>ROUND(I168*H168,2)</f>
        <v>0</v>
      </c>
      <c r="BL168" s="16" t="s">
        <v>130</v>
      </c>
      <c r="BM168" s="141" t="s">
        <v>228</v>
      </c>
    </row>
    <row r="169" spans="2:65" s="12" customFormat="1" ht="11.25">
      <c r="B169" s="143"/>
      <c r="D169" s="144" t="s">
        <v>132</v>
      </c>
      <c r="F169" s="146" t="s">
        <v>229</v>
      </c>
      <c r="H169" s="147">
        <v>113.4</v>
      </c>
      <c r="I169" s="148"/>
      <c r="L169" s="143"/>
      <c r="M169" s="149"/>
      <c r="U169" s="150"/>
      <c r="AT169" s="145" t="s">
        <v>132</v>
      </c>
      <c r="AU169" s="145" t="s">
        <v>88</v>
      </c>
      <c r="AV169" s="12" t="s">
        <v>88</v>
      </c>
      <c r="AW169" s="12" t="s">
        <v>4</v>
      </c>
      <c r="AX169" s="12" t="s">
        <v>86</v>
      </c>
      <c r="AY169" s="145" t="s">
        <v>123</v>
      </c>
    </row>
    <row r="170" spans="2:65" s="1" customFormat="1" ht="24.2" customHeight="1">
      <c r="B170" s="31"/>
      <c r="C170" s="130" t="s">
        <v>7</v>
      </c>
      <c r="D170" s="130" t="s">
        <v>125</v>
      </c>
      <c r="E170" s="131" t="s">
        <v>230</v>
      </c>
      <c r="F170" s="132" t="s">
        <v>231</v>
      </c>
      <c r="G170" s="133" t="s">
        <v>232</v>
      </c>
      <c r="H170" s="134">
        <v>1.6739999999999999</v>
      </c>
      <c r="I170" s="135"/>
      <c r="J170" s="136">
        <f>ROUND(I170*H170,2)</f>
        <v>0</v>
      </c>
      <c r="K170" s="132" t="s">
        <v>129</v>
      </c>
      <c r="L170" s="31"/>
      <c r="M170" s="137" t="s">
        <v>1</v>
      </c>
      <c r="N170" s="138" t="s">
        <v>43</v>
      </c>
      <c r="P170" s="139">
        <f>O170*H170</f>
        <v>0</v>
      </c>
      <c r="Q170" s="139">
        <v>2.2563399999999998</v>
      </c>
      <c r="R170" s="139">
        <f>Q170*H170</f>
        <v>3.7771131599999994</v>
      </c>
      <c r="S170" s="139">
        <v>0</v>
      </c>
      <c r="T170" s="139">
        <f>S170*H170</f>
        <v>0</v>
      </c>
      <c r="U170" s="140" t="s">
        <v>1</v>
      </c>
      <c r="AR170" s="141" t="s">
        <v>130</v>
      </c>
      <c r="AT170" s="141" t="s">
        <v>125</v>
      </c>
      <c r="AU170" s="141" t="s">
        <v>88</v>
      </c>
      <c r="AY170" s="16" t="s">
        <v>123</v>
      </c>
      <c r="BE170" s="142">
        <f>IF(N170="základní",J170,0)</f>
        <v>0</v>
      </c>
      <c r="BF170" s="142">
        <f>IF(N170="snížená",J170,0)</f>
        <v>0</v>
      </c>
      <c r="BG170" s="142">
        <f>IF(N170="zákl. přenesená",J170,0)</f>
        <v>0</v>
      </c>
      <c r="BH170" s="142">
        <f>IF(N170="sníž. přenesená",J170,0)</f>
        <v>0</v>
      </c>
      <c r="BI170" s="142">
        <f>IF(N170="nulová",J170,0)</f>
        <v>0</v>
      </c>
      <c r="BJ170" s="16" t="s">
        <v>86</v>
      </c>
      <c r="BK170" s="142">
        <f>ROUND(I170*H170,2)</f>
        <v>0</v>
      </c>
      <c r="BL170" s="16" t="s">
        <v>130</v>
      </c>
      <c r="BM170" s="141" t="s">
        <v>233</v>
      </c>
    </row>
    <row r="171" spans="2:65" s="12" customFormat="1" ht="11.25">
      <c r="B171" s="143"/>
      <c r="D171" s="144" t="s">
        <v>132</v>
      </c>
      <c r="E171" s="145" t="s">
        <v>1</v>
      </c>
      <c r="F171" s="146" t="s">
        <v>234</v>
      </c>
      <c r="H171" s="147">
        <v>1.6739999999999999</v>
      </c>
      <c r="I171" s="148"/>
      <c r="L171" s="143"/>
      <c r="M171" s="149"/>
      <c r="U171" s="150"/>
      <c r="AT171" s="145" t="s">
        <v>132</v>
      </c>
      <c r="AU171" s="145" t="s">
        <v>88</v>
      </c>
      <c r="AV171" s="12" t="s">
        <v>88</v>
      </c>
      <c r="AW171" s="12" t="s">
        <v>34</v>
      </c>
      <c r="AX171" s="12" t="s">
        <v>86</v>
      </c>
      <c r="AY171" s="145" t="s">
        <v>123</v>
      </c>
    </row>
    <row r="172" spans="2:65" s="1" customFormat="1" ht="24.2" customHeight="1">
      <c r="B172" s="31"/>
      <c r="C172" s="130" t="s">
        <v>235</v>
      </c>
      <c r="D172" s="130" t="s">
        <v>125</v>
      </c>
      <c r="E172" s="131" t="s">
        <v>236</v>
      </c>
      <c r="F172" s="132" t="s">
        <v>237</v>
      </c>
      <c r="G172" s="133" t="s">
        <v>217</v>
      </c>
      <c r="H172" s="134">
        <v>44</v>
      </c>
      <c r="I172" s="135"/>
      <c r="J172" s="136">
        <f>ROUND(I172*H172,2)</f>
        <v>0</v>
      </c>
      <c r="K172" s="132" t="s">
        <v>129</v>
      </c>
      <c r="L172" s="31"/>
      <c r="M172" s="137" t="s">
        <v>1</v>
      </c>
      <c r="N172" s="138" t="s">
        <v>43</v>
      </c>
      <c r="P172" s="139">
        <f>O172*H172</f>
        <v>0</v>
      </c>
      <c r="Q172" s="139">
        <v>0</v>
      </c>
      <c r="R172" s="139">
        <f>Q172*H172</f>
        <v>0</v>
      </c>
      <c r="S172" s="139">
        <v>0.16500000000000001</v>
      </c>
      <c r="T172" s="139">
        <f>S172*H172</f>
        <v>7.2600000000000007</v>
      </c>
      <c r="U172" s="140" t="s">
        <v>1</v>
      </c>
      <c r="AR172" s="141" t="s">
        <v>130</v>
      </c>
      <c r="AT172" s="141" t="s">
        <v>125</v>
      </c>
      <c r="AU172" s="141" t="s">
        <v>88</v>
      </c>
      <c r="AY172" s="16" t="s">
        <v>123</v>
      </c>
      <c r="BE172" s="142">
        <f>IF(N172="základní",J172,0)</f>
        <v>0</v>
      </c>
      <c r="BF172" s="142">
        <f>IF(N172="snížená",J172,0)</f>
        <v>0</v>
      </c>
      <c r="BG172" s="142">
        <f>IF(N172="zákl. přenesená",J172,0)</f>
        <v>0</v>
      </c>
      <c r="BH172" s="142">
        <f>IF(N172="sníž. přenesená",J172,0)</f>
        <v>0</v>
      </c>
      <c r="BI172" s="142">
        <f>IF(N172="nulová",J172,0)</f>
        <v>0</v>
      </c>
      <c r="BJ172" s="16" t="s">
        <v>86</v>
      </c>
      <c r="BK172" s="142">
        <f>ROUND(I172*H172,2)</f>
        <v>0</v>
      </c>
      <c r="BL172" s="16" t="s">
        <v>130</v>
      </c>
      <c r="BM172" s="141" t="s">
        <v>238</v>
      </c>
    </row>
    <row r="173" spans="2:65" s="1" customFormat="1" ht="24.2" customHeight="1">
      <c r="B173" s="31"/>
      <c r="C173" s="130" t="s">
        <v>239</v>
      </c>
      <c r="D173" s="130" t="s">
        <v>125</v>
      </c>
      <c r="E173" s="131" t="s">
        <v>240</v>
      </c>
      <c r="F173" s="132" t="s">
        <v>241</v>
      </c>
      <c r="G173" s="133" t="s">
        <v>140</v>
      </c>
      <c r="H173" s="134">
        <v>108</v>
      </c>
      <c r="I173" s="135"/>
      <c r="J173" s="136">
        <f>ROUND(I173*H173,2)</f>
        <v>0</v>
      </c>
      <c r="K173" s="132" t="s">
        <v>129</v>
      </c>
      <c r="L173" s="31"/>
      <c r="M173" s="137" t="s">
        <v>1</v>
      </c>
      <c r="N173" s="138" t="s">
        <v>43</v>
      </c>
      <c r="P173" s="139">
        <f>O173*H173</f>
        <v>0</v>
      </c>
      <c r="Q173" s="139">
        <v>0</v>
      </c>
      <c r="R173" s="139">
        <f>Q173*H173</f>
        <v>0</v>
      </c>
      <c r="S173" s="139">
        <v>2.48E-3</v>
      </c>
      <c r="T173" s="139">
        <f>S173*H173</f>
        <v>0.26784000000000002</v>
      </c>
      <c r="U173" s="140" t="s">
        <v>1</v>
      </c>
      <c r="AR173" s="141" t="s">
        <v>130</v>
      </c>
      <c r="AT173" s="141" t="s">
        <v>125</v>
      </c>
      <c r="AU173" s="141" t="s">
        <v>88</v>
      </c>
      <c r="AY173" s="16" t="s">
        <v>123</v>
      </c>
      <c r="BE173" s="142">
        <f>IF(N173="základní",J173,0)</f>
        <v>0</v>
      </c>
      <c r="BF173" s="142">
        <f>IF(N173="snížená",J173,0)</f>
        <v>0</v>
      </c>
      <c r="BG173" s="142">
        <f>IF(N173="zákl. přenesená",J173,0)</f>
        <v>0</v>
      </c>
      <c r="BH173" s="142">
        <f>IF(N173="sníž. přenesená",J173,0)</f>
        <v>0</v>
      </c>
      <c r="BI173" s="142">
        <f>IF(N173="nulová",J173,0)</f>
        <v>0</v>
      </c>
      <c r="BJ173" s="16" t="s">
        <v>86</v>
      </c>
      <c r="BK173" s="142">
        <f>ROUND(I173*H173,2)</f>
        <v>0</v>
      </c>
      <c r="BL173" s="16" t="s">
        <v>130</v>
      </c>
      <c r="BM173" s="141" t="s">
        <v>242</v>
      </c>
    </row>
    <row r="174" spans="2:65" s="12" customFormat="1" ht="11.25">
      <c r="B174" s="143"/>
      <c r="D174" s="144" t="s">
        <v>132</v>
      </c>
      <c r="E174" s="145" t="s">
        <v>1</v>
      </c>
      <c r="F174" s="146" t="s">
        <v>142</v>
      </c>
      <c r="H174" s="147">
        <v>108</v>
      </c>
      <c r="I174" s="148"/>
      <c r="L174" s="143"/>
      <c r="M174" s="149"/>
      <c r="U174" s="150"/>
      <c r="AT174" s="145" t="s">
        <v>132</v>
      </c>
      <c r="AU174" s="145" t="s">
        <v>88</v>
      </c>
      <c r="AV174" s="12" t="s">
        <v>88</v>
      </c>
      <c r="AW174" s="12" t="s">
        <v>34</v>
      </c>
      <c r="AX174" s="12" t="s">
        <v>86</v>
      </c>
      <c r="AY174" s="145" t="s">
        <v>123</v>
      </c>
    </row>
    <row r="175" spans="2:65" s="11" customFormat="1" ht="22.9" customHeight="1">
      <c r="B175" s="118"/>
      <c r="D175" s="119" t="s">
        <v>77</v>
      </c>
      <c r="E175" s="128" t="s">
        <v>243</v>
      </c>
      <c r="F175" s="128" t="s">
        <v>244</v>
      </c>
      <c r="I175" s="121"/>
      <c r="J175" s="129">
        <f>BK175</f>
        <v>0</v>
      </c>
      <c r="L175" s="118"/>
      <c r="M175" s="123"/>
      <c r="P175" s="124">
        <f>SUM(P176:P184)</f>
        <v>0</v>
      </c>
      <c r="R175" s="124">
        <f>SUM(R176:R184)</f>
        <v>0</v>
      </c>
      <c r="T175" s="124">
        <f>SUM(T176:T184)</f>
        <v>0</v>
      </c>
      <c r="U175" s="125"/>
      <c r="AR175" s="119" t="s">
        <v>86</v>
      </c>
      <c r="AT175" s="126" t="s">
        <v>77</v>
      </c>
      <c r="AU175" s="126" t="s">
        <v>86</v>
      </c>
      <c r="AY175" s="119" t="s">
        <v>123</v>
      </c>
      <c r="BK175" s="127">
        <f>SUM(BK176:BK184)</f>
        <v>0</v>
      </c>
    </row>
    <row r="176" spans="2:65" s="1" customFormat="1" ht="24.2" customHeight="1">
      <c r="B176" s="31"/>
      <c r="C176" s="130" t="s">
        <v>245</v>
      </c>
      <c r="D176" s="130" t="s">
        <v>125</v>
      </c>
      <c r="E176" s="131" t="s">
        <v>246</v>
      </c>
      <c r="F176" s="132" t="s">
        <v>247</v>
      </c>
      <c r="G176" s="133" t="s">
        <v>248</v>
      </c>
      <c r="H176" s="134">
        <v>151.16800000000001</v>
      </c>
      <c r="I176" s="135"/>
      <c r="J176" s="136">
        <f>ROUND(I176*H176,2)</f>
        <v>0</v>
      </c>
      <c r="K176" s="132" t="s">
        <v>129</v>
      </c>
      <c r="L176" s="31"/>
      <c r="M176" s="137" t="s">
        <v>1</v>
      </c>
      <c r="N176" s="138" t="s">
        <v>43</v>
      </c>
      <c r="P176" s="139">
        <f>O176*H176</f>
        <v>0</v>
      </c>
      <c r="Q176" s="139">
        <v>0</v>
      </c>
      <c r="R176" s="139">
        <f>Q176*H176</f>
        <v>0</v>
      </c>
      <c r="S176" s="139">
        <v>0</v>
      </c>
      <c r="T176" s="139">
        <f>S176*H176</f>
        <v>0</v>
      </c>
      <c r="U176" s="140" t="s">
        <v>1</v>
      </c>
      <c r="AR176" s="141" t="s">
        <v>130</v>
      </c>
      <c r="AT176" s="141" t="s">
        <v>125</v>
      </c>
      <c r="AU176" s="141" t="s">
        <v>88</v>
      </c>
      <c r="AY176" s="16" t="s">
        <v>123</v>
      </c>
      <c r="BE176" s="142">
        <f>IF(N176="základní",J176,0)</f>
        <v>0</v>
      </c>
      <c r="BF176" s="142">
        <f>IF(N176="snížená",J176,0)</f>
        <v>0</v>
      </c>
      <c r="BG176" s="142">
        <f>IF(N176="zákl. přenesená",J176,0)</f>
        <v>0</v>
      </c>
      <c r="BH176" s="142">
        <f>IF(N176="sníž. přenesená",J176,0)</f>
        <v>0</v>
      </c>
      <c r="BI176" s="142">
        <f>IF(N176="nulová",J176,0)</f>
        <v>0</v>
      </c>
      <c r="BJ176" s="16" t="s">
        <v>86</v>
      </c>
      <c r="BK176" s="142">
        <f>ROUND(I176*H176,2)</f>
        <v>0</v>
      </c>
      <c r="BL176" s="16" t="s">
        <v>130</v>
      </c>
      <c r="BM176" s="141" t="s">
        <v>249</v>
      </c>
    </row>
    <row r="177" spans="2:65" s="1" customFormat="1" ht="24.2" customHeight="1">
      <c r="B177" s="31"/>
      <c r="C177" s="130" t="s">
        <v>250</v>
      </c>
      <c r="D177" s="130" t="s">
        <v>125</v>
      </c>
      <c r="E177" s="131" t="s">
        <v>251</v>
      </c>
      <c r="F177" s="132" t="s">
        <v>252</v>
      </c>
      <c r="G177" s="133" t="s">
        <v>248</v>
      </c>
      <c r="H177" s="134">
        <v>3669.9749999999999</v>
      </c>
      <c r="I177" s="135"/>
      <c r="J177" s="136">
        <f>ROUND(I177*H177,2)</f>
        <v>0</v>
      </c>
      <c r="K177" s="132" t="s">
        <v>129</v>
      </c>
      <c r="L177" s="31"/>
      <c r="M177" s="137" t="s">
        <v>1</v>
      </c>
      <c r="N177" s="138" t="s">
        <v>43</v>
      </c>
      <c r="P177" s="139">
        <f>O177*H177</f>
        <v>0</v>
      </c>
      <c r="Q177" s="139">
        <v>0</v>
      </c>
      <c r="R177" s="139">
        <f>Q177*H177</f>
        <v>0</v>
      </c>
      <c r="S177" s="139">
        <v>0</v>
      </c>
      <c r="T177" s="139">
        <f>S177*H177</f>
        <v>0</v>
      </c>
      <c r="U177" s="140" t="s">
        <v>1</v>
      </c>
      <c r="AR177" s="141" t="s">
        <v>130</v>
      </c>
      <c r="AT177" s="141" t="s">
        <v>125</v>
      </c>
      <c r="AU177" s="141" t="s">
        <v>88</v>
      </c>
      <c r="AY177" s="16" t="s">
        <v>123</v>
      </c>
      <c r="BE177" s="142">
        <f>IF(N177="základní",J177,0)</f>
        <v>0</v>
      </c>
      <c r="BF177" s="142">
        <f>IF(N177="snížená",J177,0)</f>
        <v>0</v>
      </c>
      <c r="BG177" s="142">
        <f>IF(N177="zákl. přenesená",J177,0)</f>
        <v>0</v>
      </c>
      <c r="BH177" s="142">
        <f>IF(N177="sníž. přenesená",J177,0)</f>
        <v>0</v>
      </c>
      <c r="BI177" s="142">
        <f>IF(N177="nulová",J177,0)</f>
        <v>0</v>
      </c>
      <c r="BJ177" s="16" t="s">
        <v>86</v>
      </c>
      <c r="BK177" s="142">
        <f>ROUND(I177*H177,2)</f>
        <v>0</v>
      </c>
      <c r="BL177" s="16" t="s">
        <v>130</v>
      </c>
      <c r="BM177" s="141" t="s">
        <v>253</v>
      </c>
    </row>
    <row r="178" spans="2:65" s="13" customFormat="1" ht="11.25">
      <c r="B178" s="151"/>
      <c r="D178" s="144" t="s">
        <v>132</v>
      </c>
      <c r="E178" s="152" t="s">
        <v>1</v>
      </c>
      <c r="F178" s="153" t="s">
        <v>254</v>
      </c>
      <c r="H178" s="152" t="s">
        <v>1</v>
      </c>
      <c r="I178" s="154"/>
      <c r="L178" s="151"/>
      <c r="M178" s="155"/>
      <c r="U178" s="156"/>
      <c r="AT178" s="152" t="s">
        <v>132</v>
      </c>
      <c r="AU178" s="152" t="s">
        <v>88</v>
      </c>
      <c r="AV178" s="13" t="s">
        <v>86</v>
      </c>
      <c r="AW178" s="13" t="s">
        <v>34</v>
      </c>
      <c r="AX178" s="13" t="s">
        <v>78</v>
      </c>
      <c r="AY178" s="152" t="s">
        <v>123</v>
      </c>
    </row>
    <row r="179" spans="2:65" s="12" customFormat="1" ht="11.25">
      <c r="B179" s="143"/>
      <c r="D179" s="144" t="s">
        <v>132</v>
      </c>
      <c r="E179" s="145" t="s">
        <v>1</v>
      </c>
      <c r="F179" s="146" t="s">
        <v>255</v>
      </c>
      <c r="H179" s="147">
        <v>3669.9749999999999</v>
      </c>
      <c r="I179" s="148"/>
      <c r="L179" s="143"/>
      <c r="M179" s="149"/>
      <c r="U179" s="150"/>
      <c r="AT179" s="145" t="s">
        <v>132</v>
      </c>
      <c r="AU179" s="145" t="s">
        <v>88</v>
      </c>
      <c r="AV179" s="12" t="s">
        <v>88</v>
      </c>
      <c r="AW179" s="12" t="s">
        <v>34</v>
      </c>
      <c r="AX179" s="12" t="s">
        <v>86</v>
      </c>
      <c r="AY179" s="145" t="s">
        <v>123</v>
      </c>
    </row>
    <row r="180" spans="2:65" s="1" customFormat="1" ht="33" customHeight="1">
      <c r="B180" s="31"/>
      <c r="C180" s="130" t="s">
        <v>256</v>
      </c>
      <c r="D180" s="130" t="s">
        <v>125</v>
      </c>
      <c r="E180" s="131" t="s">
        <v>257</v>
      </c>
      <c r="F180" s="132" t="s">
        <v>258</v>
      </c>
      <c r="G180" s="133" t="s">
        <v>248</v>
      </c>
      <c r="H180" s="134">
        <v>4.32</v>
      </c>
      <c r="I180" s="135"/>
      <c r="J180" s="136">
        <f>ROUND(I180*H180,2)</f>
        <v>0</v>
      </c>
      <c r="K180" s="132" t="s">
        <v>129</v>
      </c>
      <c r="L180" s="31"/>
      <c r="M180" s="137" t="s">
        <v>1</v>
      </c>
      <c r="N180" s="138" t="s">
        <v>43</v>
      </c>
      <c r="P180" s="139">
        <f>O180*H180</f>
        <v>0</v>
      </c>
      <c r="Q180" s="139">
        <v>0</v>
      </c>
      <c r="R180" s="139">
        <f>Q180*H180</f>
        <v>0</v>
      </c>
      <c r="S180" s="139">
        <v>0</v>
      </c>
      <c r="T180" s="139">
        <f>S180*H180</f>
        <v>0</v>
      </c>
      <c r="U180" s="140" t="s">
        <v>1</v>
      </c>
      <c r="AR180" s="141" t="s">
        <v>130</v>
      </c>
      <c r="AT180" s="141" t="s">
        <v>125</v>
      </c>
      <c r="AU180" s="141" t="s">
        <v>88</v>
      </c>
      <c r="AY180" s="16" t="s">
        <v>123</v>
      </c>
      <c r="BE180" s="142">
        <f>IF(N180="základní",J180,0)</f>
        <v>0</v>
      </c>
      <c r="BF180" s="142">
        <f>IF(N180="snížená",J180,0)</f>
        <v>0</v>
      </c>
      <c r="BG180" s="142">
        <f>IF(N180="zákl. přenesená",J180,0)</f>
        <v>0</v>
      </c>
      <c r="BH180" s="142">
        <f>IF(N180="sníž. přenesená",J180,0)</f>
        <v>0</v>
      </c>
      <c r="BI180" s="142">
        <f>IF(N180="nulová",J180,0)</f>
        <v>0</v>
      </c>
      <c r="BJ180" s="16" t="s">
        <v>86</v>
      </c>
      <c r="BK180" s="142">
        <f>ROUND(I180*H180,2)</f>
        <v>0</v>
      </c>
      <c r="BL180" s="16" t="s">
        <v>130</v>
      </c>
      <c r="BM180" s="141" t="s">
        <v>259</v>
      </c>
    </row>
    <row r="181" spans="2:65" s="1" customFormat="1" ht="33" customHeight="1">
      <c r="B181" s="31"/>
      <c r="C181" s="130" t="s">
        <v>260</v>
      </c>
      <c r="D181" s="130" t="s">
        <v>125</v>
      </c>
      <c r="E181" s="131" t="s">
        <v>261</v>
      </c>
      <c r="F181" s="132" t="s">
        <v>262</v>
      </c>
      <c r="G181" s="133" t="s">
        <v>248</v>
      </c>
      <c r="H181" s="134">
        <v>3.177</v>
      </c>
      <c r="I181" s="135"/>
      <c r="J181" s="136">
        <f>ROUND(I181*H181,2)</f>
        <v>0</v>
      </c>
      <c r="K181" s="132" t="s">
        <v>129</v>
      </c>
      <c r="L181" s="31"/>
      <c r="M181" s="137" t="s">
        <v>1</v>
      </c>
      <c r="N181" s="138" t="s">
        <v>43</v>
      </c>
      <c r="P181" s="139">
        <f>O181*H181</f>
        <v>0</v>
      </c>
      <c r="Q181" s="139">
        <v>0</v>
      </c>
      <c r="R181" s="139">
        <f>Q181*H181</f>
        <v>0</v>
      </c>
      <c r="S181" s="139">
        <v>0</v>
      </c>
      <c r="T181" s="139">
        <f>S181*H181</f>
        <v>0</v>
      </c>
      <c r="U181" s="140" t="s">
        <v>1</v>
      </c>
      <c r="AR181" s="141" t="s">
        <v>130</v>
      </c>
      <c r="AT181" s="141" t="s">
        <v>125</v>
      </c>
      <c r="AU181" s="141" t="s">
        <v>88</v>
      </c>
      <c r="AY181" s="16" t="s">
        <v>123</v>
      </c>
      <c r="BE181" s="142">
        <f>IF(N181="základní",J181,0)</f>
        <v>0</v>
      </c>
      <c r="BF181" s="142">
        <f>IF(N181="snížená",J181,0)</f>
        <v>0</v>
      </c>
      <c r="BG181" s="142">
        <f>IF(N181="zákl. přenesená",J181,0)</f>
        <v>0</v>
      </c>
      <c r="BH181" s="142">
        <f>IF(N181="sníž. přenesená",J181,0)</f>
        <v>0</v>
      </c>
      <c r="BI181" s="142">
        <f>IF(N181="nulová",J181,0)</f>
        <v>0</v>
      </c>
      <c r="BJ181" s="16" t="s">
        <v>86</v>
      </c>
      <c r="BK181" s="142">
        <f>ROUND(I181*H181,2)</f>
        <v>0</v>
      </c>
      <c r="BL181" s="16" t="s">
        <v>130</v>
      </c>
      <c r="BM181" s="141" t="s">
        <v>263</v>
      </c>
    </row>
    <row r="182" spans="2:65" s="12" customFormat="1" ht="11.25">
      <c r="B182" s="143"/>
      <c r="D182" s="144" t="s">
        <v>132</v>
      </c>
      <c r="E182" s="145" t="s">
        <v>1</v>
      </c>
      <c r="F182" s="146" t="s">
        <v>264</v>
      </c>
      <c r="H182" s="147">
        <v>3.177</v>
      </c>
      <c r="I182" s="148"/>
      <c r="L182" s="143"/>
      <c r="M182" s="149"/>
      <c r="U182" s="150"/>
      <c r="AT182" s="145" t="s">
        <v>132</v>
      </c>
      <c r="AU182" s="145" t="s">
        <v>88</v>
      </c>
      <c r="AV182" s="12" t="s">
        <v>88</v>
      </c>
      <c r="AW182" s="12" t="s">
        <v>34</v>
      </c>
      <c r="AX182" s="12" t="s">
        <v>86</v>
      </c>
      <c r="AY182" s="145" t="s">
        <v>123</v>
      </c>
    </row>
    <row r="183" spans="2:65" s="1" customFormat="1" ht="24.2" customHeight="1">
      <c r="B183" s="31"/>
      <c r="C183" s="130" t="s">
        <v>265</v>
      </c>
      <c r="D183" s="130" t="s">
        <v>125</v>
      </c>
      <c r="E183" s="131" t="s">
        <v>266</v>
      </c>
      <c r="F183" s="132" t="s">
        <v>267</v>
      </c>
      <c r="G183" s="133" t="s">
        <v>248</v>
      </c>
      <c r="H183" s="134">
        <v>110.16</v>
      </c>
      <c r="I183" s="135"/>
      <c r="J183" s="136">
        <f>ROUND(I183*H183,2)</f>
        <v>0</v>
      </c>
      <c r="K183" s="132" t="s">
        <v>129</v>
      </c>
      <c r="L183" s="31"/>
      <c r="M183" s="137" t="s">
        <v>1</v>
      </c>
      <c r="N183" s="138" t="s">
        <v>43</v>
      </c>
      <c r="P183" s="139">
        <f>O183*H183</f>
        <v>0</v>
      </c>
      <c r="Q183" s="139">
        <v>0</v>
      </c>
      <c r="R183" s="139">
        <f>Q183*H183</f>
        <v>0</v>
      </c>
      <c r="S183" s="139">
        <v>0</v>
      </c>
      <c r="T183" s="139">
        <f>S183*H183</f>
        <v>0</v>
      </c>
      <c r="U183" s="140" t="s">
        <v>1</v>
      </c>
      <c r="AR183" s="141" t="s">
        <v>130</v>
      </c>
      <c r="AT183" s="141" t="s">
        <v>125</v>
      </c>
      <c r="AU183" s="141" t="s">
        <v>88</v>
      </c>
      <c r="AY183" s="16" t="s">
        <v>123</v>
      </c>
      <c r="BE183" s="142">
        <f>IF(N183="základní",J183,0)</f>
        <v>0</v>
      </c>
      <c r="BF183" s="142">
        <f>IF(N183="snížená",J183,0)</f>
        <v>0</v>
      </c>
      <c r="BG183" s="142">
        <f>IF(N183="zákl. přenesená",J183,0)</f>
        <v>0</v>
      </c>
      <c r="BH183" s="142">
        <f>IF(N183="sníž. přenesená",J183,0)</f>
        <v>0</v>
      </c>
      <c r="BI183" s="142">
        <f>IF(N183="nulová",J183,0)</f>
        <v>0</v>
      </c>
      <c r="BJ183" s="16" t="s">
        <v>86</v>
      </c>
      <c r="BK183" s="142">
        <f>ROUND(I183*H183,2)</f>
        <v>0</v>
      </c>
      <c r="BL183" s="16" t="s">
        <v>130</v>
      </c>
      <c r="BM183" s="141" t="s">
        <v>268</v>
      </c>
    </row>
    <row r="184" spans="2:65" s="1" customFormat="1" ht="37.9" customHeight="1">
      <c r="B184" s="31"/>
      <c r="C184" s="130" t="s">
        <v>269</v>
      </c>
      <c r="D184" s="130" t="s">
        <v>125</v>
      </c>
      <c r="E184" s="131" t="s">
        <v>270</v>
      </c>
      <c r="F184" s="132" t="s">
        <v>271</v>
      </c>
      <c r="G184" s="133" t="s">
        <v>248</v>
      </c>
      <c r="H184" s="134">
        <v>29.16</v>
      </c>
      <c r="I184" s="135"/>
      <c r="J184" s="136">
        <f>ROUND(I184*H184,2)</f>
        <v>0</v>
      </c>
      <c r="K184" s="132" t="s">
        <v>129</v>
      </c>
      <c r="L184" s="31"/>
      <c r="M184" s="137" t="s">
        <v>1</v>
      </c>
      <c r="N184" s="138" t="s">
        <v>43</v>
      </c>
      <c r="P184" s="139">
        <f>O184*H184</f>
        <v>0</v>
      </c>
      <c r="Q184" s="139">
        <v>0</v>
      </c>
      <c r="R184" s="139">
        <f>Q184*H184</f>
        <v>0</v>
      </c>
      <c r="S184" s="139">
        <v>0</v>
      </c>
      <c r="T184" s="139">
        <f>S184*H184</f>
        <v>0</v>
      </c>
      <c r="U184" s="140" t="s">
        <v>1</v>
      </c>
      <c r="AR184" s="141" t="s">
        <v>130</v>
      </c>
      <c r="AT184" s="141" t="s">
        <v>125</v>
      </c>
      <c r="AU184" s="141" t="s">
        <v>88</v>
      </c>
      <c r="AY184" s="16" t="s">
        <v>123</v>
      </c>
      <c r="BE184" s="142">
        <f>IF(N184="základní",J184,0)</f>
        <v>0</v>
      </c>
      <c r="BF184" s="142">
        <f>IF(N184="snížená",J184,0)</f>
        <v>0</v>
      </c>
      <c r="BG184" s="142">
        <f>IF(N184="zákl. přenesená",J184,0)</f>
        <v>0</v>
      </c>
      <c r="BH184" s="142">
        <f>IF(N184="sníž. přenesená",J184,0)</f>
        <v>0</v>
      </c>
      <c r="BI184" s="142">
        <f>IF(N184="nulová",J184,0)</f>
        <v>0</v>
      </c>
      <c r="BJ184" s="16" t="s">
        <v>86</v>
      </c>
      <c r="BK184" s="142">
        <f>ROUND(I184*H184,2)</f>
        <v>0</v>
      </c>
      <c r="BL184" s="16" t="s">
        <v>130</v>
      </c>
      <c r="BM184" s="141" t="s">
        <v>272</v>
      </c>
    </row>
    <row r="185" spans="2:65" s="11" customFormat="1" ht="22.9" customHeight="1">
      <c r="B185" s="118"/>
      <c r="D185" s="119" t="s">
        <v>77</v>
      </c>
      <c r="E185" s="128" t="s">
        <v>273</v>
      </c>
      <c r="F185" s="128" t="s">
        <v>274</v>
      </c>
      <c r="I185" s="121"/>
      <c r="J185" s="129">
        <f>BK185</f>
        <v>0</v>
      </c>
      <c r="L185" s="118"/>
      <c r="M185" s="123"/>
      <c r="P185" s="124">
        <f>P186</f>
        <v>0</v>
      </c>
      <c r="R185" s="124">
        <f>R186</f>
        <v>0</v>
      </c>
      <c r="T185" s="124">
        <f>T186</f>
        <v>0</v>
      </c>
      <c r="U185" s="125"/>
      <c r="AR185" s="119" t="s">
        <v>86</v>
      </c>
      <c r="AT185" s="126" t="s">
        <v>77</v>
      </c>
      <c r="AU185" s="126" t="s">
        <v>86</v>
      </c>
      <c r="AY185" s="119" t="s">
        <v>123</v>
      </c>
      <c r="BK185" s="127">
        <f>BK186</f>
        <v>0</v>
      </c>
    </row>
    <row r="186" spans="2:65" s="1" customFormat="1" ht="16.5" customHeight="1">
      <c r="B186" s="31"/>
      <c r="C186" s="130" t="s">
        <v>275</v>
      </c>
      <c r="D186" s="130" t="s">
        <v>125</v>
      </c>
      <c r="E186" s="131" t="s">
        <v>276</v>
      </c>
      <c r="F186" s="132" t="s">
        <v>277</v>
      </c>
      <c r="G186" s="133" t="s">
        <v>248</v>
      </c>
      <c r="H186" s="134">
        <v>106.339</v>
      </c>
      <c r="I186" s="135"/>
      <c r="J186" s="136">
        <f>ROUND(I186*H186,2)</f>
        <v>0</v>
      </c>
      <c r="K186" s="132" t="s">
        <v>129</v>
      </c>
      <c r="L186" s="31"/>
      <c r="M186" s="174" t="s">
        <v>1</v>
      </c>
      <c r="N186" s="175" t="s">
        <v>43</v>
      </c>
      <c r="O186" s="176"/>
      <c r="P186" s="177">
        <f>O186*H186</f>
        <v>0</v>
      </c>
      <c r="Q186" s="177">
        <v>0</v>
      </c>
      <c r="R186" s="177">
        <f>Q186*H186</f>
        <v>0</v>
      </c>
      <c r="S186" s="177">
        <v>0</v>
      </c>
      <c r="T186" s="177">
        <f>S186*H186</f>
        <v>0</v>
      </c>
      <c r="U186" s="178" t="s">
        <v>1</v>
      </c>
      <c r="AR186" s="141" t="s">
        <v>130</v>
      </c>
      <c r="AT186" s="141" t="s">
        <v>125</v>
      </c>
      <c r="AU186" s="141" t="s">
        <v>88</v>
      </c>
      <c r="AY186" s="16" t="s">
        <v>123</v>
      </c>
      <c r="BE186" s="142">
        <f>IF(N186="základní",J186,0)</f>
        <v>0</v>
      </c>
      <c r="BF186" s="142">
        <f>IF(N186="snížená",J186,0)</f>
        <v>0</v>
      </c>
      <c r="BG186" s="142">
        <f>IF(N186="zákl. přenesená",J186,0)</f>
        <v>0</v>
      </c>
      <c r="BH186" s="142">
        <f>IF(N186="sníž. přenesená",J186,0)</f>
        <v>0</v>
      </c>
      <c r="BI186" s="142">
        <f>IF(N186="nulová",J186,0)</f>
        <v>0</v>
      </c>
      <c r="BJ186" s="16" t="s">
        <v>86</v>
      </c>
      <c r="BK186" s="142">
        <f>ROUND(I186*H186,2)</f>
        <v>0</v>
      </c>
      <c r="BL186" s="16" t="s">
        <v>130</v>
      </c>
      <c r="BM186" s="141" t="s">
        <v>278</v>
      </c>
    </row>
    <row r="187" spans="2:65" s="1" customFormat="1" ht="6.95" customHeight="1">
      <c r="B187" s="43"/>
      <c r="C187" s="44"/>
      <c r="D187" s="44"/>
      <c r="E187" s="44"/>
      <c r="F187" s="44"/>
      <c r="G187" s="44"/>
      <c r="H187" s="44"/>
      <c r="I187" s="44"/>
      <c r="J187" s="44"/>
      <c r="K187" s="44"/>
      <c r="L187" s="31"/>
    </row>
  </sheetData>
  <sheetProtection algorithmName="SHA-512" hashValue="/VprJIOcxMQmgr5jvUo28zk6BhG6qvZ6Iqjc5V6mE477kqKVNUAOrJJiRBWiC6ORaWMYf8gHTADK480dOogYbQ==" saltValue="fy5uqxTMSoNNK+UjJplWIJ5MhK+efi3gIg9SJWa6fyia4wxN0hWzQMsgwFyTa07sbD9o/HC8kqhWevROWWoNjw==" spinCount="100000" sheet="1" objects="1" scenarios="1" formatColumns="0" formatRows="0" autoFilter="0"/>
  <autoFilter ref="C122:K186" xr:uid="{00000000-0009-0000-0000-000001000000}"/>
  <mergeCells count="9">
    <mergeCell ref="E87:H87"/>
    <mergeCell ref="E113:H113"/>
    <mergeCell ref="E115:H115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171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1" width="14.16406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83"/>
      <c r="M2" s="183"/>
      <c r="N2" s="183"/>
      <c r="O2" s="183"/>
      <c r="P2" s="183"/>
      <c r="Q2" s="183"/>
      <c r="R2" s="183"/>
      <c r="S2" s="183"/>
      <c r="T2" s="183"/>
      <c r="U2" s="183"/>
      <c r="V2" s="183"/>
      <c r="AT2" s="16" t="s">
        <v>91</v>
      </c>
    </row>
    <row r="3" spans="2:4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88</v>
      </c>
    </row>
    <row r="4" spans="2:46" ht="24.95" customHeight="1">
      <c r="B4" s="19"/>
      <c r="D4" s="20" t="s">
        <v>92</v>
      </c>
      <c r="L4" s="19"/>
      <c r="M4" s="87" t="s">
        <v>10</v>
      </c>
      <c r="AT4" s="16" t="s">
        <v>4</v>
      </c>
    </row>
    <row r="5" spans="2:46" ht="6.95" customHeight="1">
      <c r="B5" s="19"/>
      <c r="L5" s="19"/>
    </row>
    <row r="6" spans="2:46" ht="12" customHeight="1">
      <c r="B6" s="19"/>
      <c r="D6" s="26" t="s">
        <v>16</v>
      </c>
      <c r="L6" s="19"/>
    </row>
    <row r="7" spans="2:46" ht="16.5" customHeight="1">
      <c r="B7" s="19"/>
      <c r="E7" s="217" t="str">
        <f>'Rekapitulace stavby'!K6</f>
        <v>Úprava plochy multifunkč.hřiště a umístění oplocení, Hulice</v>
      </c>
      <c r="F7" s="218"/>
      <c r="G7" s="218"/>
      <c r="H7" s="218"/>
      <c r="L7" s="19"/>
    </row>
    <row r="8" spans="2:46" s="1" customFormat="1" ht="12" customHeight="1">
      <c r="B8" s="31"/>
      <c r="D8" s="26" t="s">
        <v>93</v>
      </c>
      <c r="L8" s="31"/>
    </row>
    <row r="9" spans="2:46" s="1" customFormat="1" ht="16.5" customHeight="1">
      <c r="B9" s="31"/>
      <c r="E9" s="198" t="s">
        <v>279</v>
      </c>
      <c r="F9" s="219"/>
      <c r="G9" s="219"/>
      <c r="H9" s="219"/>
      <c r="L9" s="31"/>
    </row>
    <row r="10" spans="2:46" s="1" customFormat="1" ht="11.25">
      <c r="B10" s="31"/>
      <c r="L10" s="31"/>
    </row>
    <row r="11" spans="2:46" s="1" customFormat="1" ht="12" customHeight="1">
      <c r="B11" s="31"/>
      <c r="D11" s="26" t="s">
        <v>18</v>
      </c>
      <c r="F11" s="24" t="s">
        <v>1</v>
      </c>
      <c r="I11" s="26" t="s">
        <v>19</v>
      </c>
      <c r="J11" s="24" t="s">
        <v>1</v>
      </c>
      <c r="L11" s="31"/>
    </row>
    <row r="12" spans="2:46" s="1" customFormat="1" ht="12" customHeight="1">
      <c r="B12" s="31"/>
      <c r="D12" s="26" t="s">
        <v>20</v>
      </c>
      <c r="F12" s="24" t="s">
        <v>21</v>
      </c>
      <c r="I12" s="26" t="s">
        <v>22</v>
      </c>
      <c r="J12" s="51" t="str">
        <f>'Rekapitulace stavby'!AN8</f>
        <v>18. 11. 2022</v>
      </c>
      <c r="L12" s="31"/>
    </row>
    <row r="13" spans="2:46" s="1" customFormat="1" ht="10.9" customHeight="1">
      <c r="B13" s="31"/>
      <c r="L13" s="31"/>
    </row>
    <row r="14" spans="2:46" s="1" customFormat="1" ht="12" customHeight="1">
      <c r="B14" s="31"/>
      <c r="D14" s="26" t="s">
        <v>24</v>
      </c>
      <c r="I14" s="26" t="s">
        <v>25</v>
      </c>
      <c r="J14" s="24" t="s">
        <v>26</v>
      </c>
      <c r="L14" s="31"/>
    </row>
    <row r="15" spans="2:46" s="1" customFormat="1" ht="18" customHeight="1">
      <c r="B15" s="31"/>
      <c r="E15" s="24" t="s">
        <v>27</v>
      </c>
      <c r="I15" s="26" t="s">
        <v>28</v>
      </c>
      <c r="J15" s="24" t="s">
        <v>1</v>
      </c>
      <c r="L15" s="31"/>
    </row>
    <row r="16" spans="2:46" s="1" customFormat="1" ht="6.95" customHeight="1">
      <c r="B16" s="31"/>
      <c r="L16" s="31"/>
    </row>
    <row r="17" spans="2:12" s="1" customFormat="1" ht="12" customHeight="1">
      <c r="B17" s="31"/>
      <c r="D17" s="26" t="s">
        <v>29</v>
      </c>
      <c r="I17" s="26" t="s">
        <v>25</v>
      </c>
      <c r="J17" s="27" t="str">
        <f>'Rekapitulace stavby'!AN13</f>
        <v>Vyplň údaj</v>
      </c>
      <c r="L17" s="31"/>
    </row>
    <row r="18" spans="2:12" s="1" customFormat="1" ht="18" customHeight="1">
      <c r="B18" s="31"/>
      <c r="E18" s="220" t="str">
        <f>'Rekapitulace stavby'!E14</f>
        <v>Vyplň údaj</v>
      </c>
      <c r="F18" s="182"/>
      <c r="G18" s="182"/>
      <c r="H18" s="182"/>
      <c r="I18" s="26" t="s">
        <v>28</v>
      </c>
      <c r="J18" s="27" t="str">
        <f>'Rekapitulace stavby'!AN14</f>
        <v>Vyplň údaj</v>
      </c>
      <c r="L18" s="31"/>
    </row>
    <row r="19" spans="2:12" s="1" customFormat="1" ht="6.95" customHeight="1">
      <c r="B19" s="31"/>
      <c r="L19" s="31"/>
    </row>
    <row r="20" spans="2:12" s="1" customFormat="1" ht="12" customHeight="1">
      <c r="B20" s="31"/>
      <c r="D20" s="26" t="s">
        <v>31</v>
      </c>
      <c r="I20" s="26" t="s">
        <v>25</v>
      </c>
      <c r="J20" s="24" t="s">
        <v>32</v>
      </c>
      <c r="L20" s="31"/>
    </row>
    <row r="21" spans="2:12" s="1" customFormat="1" ht="18" customHeight="1">
      <c r="B21" s="31"/>
      <c r="E21" s="24" t="s">
        <v>33</v>
      </c>
      <c r="I21" s="26" t="s">
        <v>28</v>
      </c>
      <c r="J21" s="24" t="s">
        <v>1</v>
      </c>
      <c r="L21" s="31"/>
    </row>
    <row r="22" spans="2:12" s="1" customFormat="1" ht="6.95" customHeight="1">
      <c r="B22" s="31"/>
      <c r="L22" s="31"/>
    </row>
    <row r="23" spans="2:12" s="1" customFormat="1" ht="12" customHeight="1">
      <c r="B23" s="31"/>
      <c r="D23" s="26" t="s">
        <v>35</v>
      </c>
      <c r="I23" s="26" t="s">
        <v>25</v>
      </c>
      <c r="J23" s="24" t="str">
        <f>IF('Rekapitulace stavby'!AN19="","",'Rekapitulace stavby'!AN19)</f>
        <v/>
      </c>
      <c r="L23" s="31"/>
    </row>
    <row r="24" spans="2:12" s="1" customFormat="1" ht="18" customHeight="1">
      <c r="B24" s="31"/>
      <c r="E24" s="24" t="str">
        <f>IF('Rekapitulace stavby'!E20="","",'Rekapitulace stavby'!E20)</f>
        <v xml:space="preserve"> </v>
      </c>
      <c r="I24" s="26" t="s">
        <v>28</v>
      </c>
      <c r="J24" s="24" t="str">
        <f>IF('Rekapitulace stavby'!AN20="","",'Rekapitulace stavby'!AN20)</f>
        <v/>
      </c>
      <c r="L24" s="31"/>
    </row>
    <row r="25" spans="2:12" s="1" customFormat="1" ht="6.95" customHeight="1">
      <c r="B25" s="31"/>
      <c r="L25" s="31"/>
    </row>
    <row r="26" spans="2:12" s="1" customFormat="1" ht="12" customHeight="1">
      <c r="B26" s="31"/>
      <c r="D26" s="26" t="s">
        <v>37</v>
      </c>
      <c r="L26" s="31"/>
    </row>
    <row r="27" spans="2:12" s="7" customFormat="1" ht="16.5" customHeight="1">
      <c r="B27" s="88"/>
      <c r="E27" s="187" t="s">
        <v>1</v>
      </c>
      <c r="F27" s="187"/>
      <c r="G27" s="187"/>
      <c r="H27" s="187"/>
      <c r="L27" s="88"/>
    </row>
    <row r="28" spans="2:12" s="1" customFormat="1" ht="6.95" customHeight="1">
      <c r="B28" s="31"/>
      <c r="L28" s="31"/>
    </row>
    <row r="29" spans="2:12" s="1" customFormat="1" ht="6.95" customHeight="1">
      <c r="B29" s="31"/>
      <c r="D29" s="52"/>
      <c r="E29" s="52"/>
      <c r="F29" s="52"/>
      <c r="G29" s="52"/>
      <c r="H29" s="52"/>
      <c r="I29" s="52"/>
      <c r="J29" s="52"/>
      <c r="K29" s="52"/>
      <c r="L29" s="31"/>
    </row>
    <row r="30" spans="2:12" s="1" customFormat="1" ht="25.35" customHeight="1">
      <c r="B30" s="31"/>
      <c r="D30" s="89" t="s">
        <v>38</v>
      </c>
      <c r="J30" s="65">
        <f>ROUND(J123, 2)</f>
        <v>0</v>
      </c>
      <c r="L30" s="31"/>
    </row>
    <row r="31" spans="2:12" s="1" customFormat="1" ht="6.95" customHeight="1">
      <c r="B31" s="31"/>
      <c r="D31" s="52"/>
      <c r="E31" s="52"/>
      <c r="F31" s="52"/>
      <c r="G31" s="52"/>
      <c r="H31" s="52"/>
      <c r="I31" s="52"/>
      <c r="J31" s="52"/>
      <c r="K31" s="52"/>
      <c r="L31" s="31"/>
    </row>
    <row r="32" spans="2:12" s="1" customFormat="1" ht="14.45" customHeight="1">
      <c r="B32" s="31"/>
      <c r="F32" s="34" t="s">
        <v>40</v>
      </c>
      <c r="I32" s="34" t="s">
        <v>39</v>
      </c>
      <c r="J32" s="34" t="s">
        <v>41</v>
      </c>
      <c r="L32" s="31"/>
    </row>
    <row r="33" spans="2:12" s="1" customFormat="1" ht="14.45" customHeight="1">
      <c r="B33" s="31"/>
      <c r="D33" s="54" t="s">
        <v>42</v>
      </c>
      <c r="E33" s="26" t="s">
        <v>43</v>
      </c>
      <c r="F33" s="90">
        <f>ROUND((SUM(BE123:BE170)),  2)</f>
        <v>0</v>
      </c>
      <c r="I33" s="91">
        <v>0.21</v>
      </c>
      <c r="J33" s="90">
        <f>ROUND(((SUM(BE123:BE170))*I33),  2)</f>
        <v>0</v>
      </c>
      <c r="L33" s="31"/>
    </row>
    <row r="34" spans="2:12" s="1" customFormat="1" ht="14.45" customHeight="1">
      <c r="B34" s="31"/>
      <c r="E34" s="26" t="s">
        <v>44</v>
      </c>
      <c r="F34" s="90">
        <f>ROUND((SUM(BF123:BF170)),  2)</f>
        <v>0</v>
      </c>
      <c r="I34" s="91">
        <v>0.15</v>
      </c>
      <c r="J34" s="90">
        <f>ROUND(((SUM(BF123:BF170))*I34),  2)</f>
        <v>0</v>
      </c>
      <c r="L34" s="31"/>
    </row>
    <row r="35" spans="2:12" s="1" customFormat="1" ht="14.45" hidden="1" customHeight="1">
      <c r="B35" s="31"/>
      <c r="E35" s="26" t="s">
        <v>45</v>
      </c>
      <c r="F35" s="90">
        <f>ROUND((SUM(BG123:BG170)),  2)</f>
        <v>0</v>
      </c>
      <c r="I35" s="91">
        <v>0.21</v>
      </c>
      <c r="J35" s="90">
        <f>0</f>
        <v>0</v>
      </c>
      <c r="L35" s="31"/>
    </row>
    <row r="36" spans="2:12" s="1" customFormat="1" ht="14.45" hidden="1" customHeight="1">
      <c r="B36" s="31"/>
      <c r="E36" s="26" t="s">
        <v>46</v>
      </c>
      <c r="F36" s="90">
        <f>ROUND((SUM(BH123:BH170)),  2)</f>
        <v>0</v>
      </c>
      <c r="I36" s="91">
        <v>0.15</v>
      </c>
      <c r="J36" s="90">
        <f>0</f>
        <v>0</v>
      </c>
      <c r="L36" s="31"/>
    </row>
    <row r="37" spans="2:12" s="1" customFormat="1" ht="14.45" hidden="1" customHeight="1">
      <c r="B37" s="31"/>
      <c r="E37" s="26" t="s">
        <v>47</v>
      </c>
      <c r="F37" s="90">
        <f>ROUND((SUM(BI123:BI170)),  2)</f>
        <v>0</v>
      </c>
      <c r="I37" s="91">
        <v>0</v>
      </c>
      <c r="J37" s="90">
        <f>0</f>
        <v>0</v>
      </c>
      <c r="L37" s="31"/>
    </row>
    <row r="38" spans="2:12" s="1" customFormat="1" ht="6.95" customHeight="1">
      <c r="B38" s="31"/>
      <c r="L38" s="31"/>
    </row>
    <row r="39" spans="2:12" s="1" customFormat="1" ht="25.35" customHeight="1">
      <c r="B39" s="31"/>
      <c r="C39" s="92"/>
      <c r="D39" s="93" t="s">
        <v>48</v>
      </c>
      <c r="E39" s="56"/>
      <c r="F39" s="56"/>
      <c r="G39" s="94" t="s">
        <v>49</v>
      </c>
      <c r="H39" s="95" t="s">
        <v>50</v>
      </c>
      <c r="I39" s="56"/>
      <c r="J39" s="96">
        <f>SUM(J30:J37)</f>
        <v>0</v>
      </c>
      <c r="K39" s="97"/>
      <c r="L39" s="31"/>
    </row>
    <row r="40" spans="2:12" s="1" customFormat="1" ht="14.45" customHeight="1">
      <c r="B40" s="31"/>
      <c r="L40" s="31"/>
    </row>
    <row r="41" spans="2:12" ht="14.45" customHeight="1">
      <c r="B41" s="19"/>
      <c r="L41" s="19"/>
    </row>
    <row r="42" spans="2:12" ht="14.45" customHeight="1">
      <c r="B42" s="19"/>
      <c r="L42" s="19"/>
    </row>
    <row r="43" spans="2:12" ht="14.45" customHeight="1">
      <c r="B43" s="19"/>
      <c r="L43" s="19"/>
    </row>
    <row r="44" spans="2:12" ht="14.45" customHeight="1">
      <c r="B44" s="19"/>
      <c r="L44" s="19"/>
    </row>
    <row r="45" spans="2:12" ht="14.45" customHeight="1">
      <c r="B45" s="19"/>
      <c r="L45" s="19"/>
    </row>
    <row r="46" spans="2:12" ht="14.45" customHeight="1">
      <c r="B46" s="19"/>
      <c r="L46" s="19"/>
    </row>
    <row r="47" spans="2:12" ht="14.45" customHeight="1">
      <c r="B47" s="19"/>
      <c r="L47" s="19"/>
    </row>
    <row r="48" spans="2:12" ht="14.45" customHeight="1">
      <c r="B48" s="19"/>
      <c r="L48" s="19"/>
    </row>
    <row r="49" spans="2:12" ht="14.45" customHeight="1">
      <c r="B49" s="19"/>
      <c r="L49" s="19"/>
    </row>
    <row r="50" spans="2:12" s="1" customFormat="1" ht="14.45" customHeight="1">
      <c r="B50" s="31"/>
      <c r="D50" s="40" t="s">
        <v>51</v>
      </c>
      <c r="E50" s="41"/>
      <c r="F50" s="41"/>
      <c r="G50" s="40" t="s">
        <v>52</v>
      </c>
      <c r="H50" s="41"/>
      <c r="I50" s="41"/>
      <c r="J50" s="41"/>
      <c r="K50" s="41"/>
      <c r="L50" s="31"/>
    </row>
    <row r="51" spans="2:12" ht="11.25">
      <c r="B51" s="19"/>
      <c r="L51" s="19"/>
    </row>
    <row r="52" spans="2:12" ht="11.25">
      <c r="B52" s="19"/>
      <c r="L52" s="19"/>
    </row>
    <row r="53" spans="2:12" ht="11.25">
      <c r="B53" s="19"/>
      <c r="L53" s="19"/>
    </row>
    <row r="54" spans="2:12" ht="11.25">
      <c r="B54" s="19"/>
      <c r="L54" s="19"/>
    </row>
    <row r="55" spans="2:12" ht="11.25">
      <c r="B55" s="19"/>
      <c r="L55" s="19"/>
    </row>
    <row r="56" spans="2:12" ht="11.25">
      <c r="B56" s="19"/>
      <c r="L56" s="19"/>
    </row>
    <row r="57" spans="2:12" ht="11.25">
      <c r="B57" s="19"/>
      <c r="L57" s="19"/>
    </row>
    <row r="58" spans="2:12" ht="11.25">
      <c r="B58" s="19"/>
      <c r="L58" s="19"/>
    </row>
    <row r="59" spans="2:12" ht="11.25">
      <c r="B59" s="19"/>
      <c r="L59" s="19"/>
    </row>
    <row r="60" spans="2:12" ht="11.25">
      <c r="B60" s="19"/>
      <c r="L60" s="19"/>
    </row>
    <row r="61" spans="2:12" s="1" customFormat="1" ht="12.75">
      <c r="B61" s="31"/>
      <c r="D61" s="42" t="s">
        <v>53</v>
      </c>
      <c r="E61" s="33"/>
      <c r="F61" s="98" t="s">
        <v>54</v>
      </c>
      <c r="G61" s="42" t="s">
        <v>53</v>
      </c>
      <c r="H61" s="33"/>
      <c r="I61" s="33"/>
      <c r="J61" s="99" t="s">
        <v>54</v>
      </c>
      <c r="K61" s="33"/>
      <c r="L61" s="31"/>
    </row>
    <row r="62" spans="2:12" ht="11.25">
      <c r="B62" s="19"/>
      <c r="L62" s="19"/>
    </row>
    <row r="63" spans="2:12" ht="11.25">
      <c r="B63" s="19"/>
      <c r="L63" s="19"/>
    </row>
    <row r="64" spans="2:12" ht="11.25">
      <c r="B64" s="19"/>
      <c r="L64" s="19"/>
    </row>
    <row r="65" spans="2:12" s="1" customFormat="1" ht="12.75">
      <c r="B65" s="31"/>
      <c r="D65" s="40" t="s">
        <v>55</v>
      </c>
      <c r="E65" s="41"/>
      <c r="F65" s="41"/>
      <c r="G65" s="40" t="s">
        <v>56</v>
      </c>
      <c r="H65" s="41"/>
      <c r="I65" s="41"/>
      <c r="J65" s="41"/>
      <c r="K65" s="41"/>
      <c r="L65" s="31"/>
    </row>
    <row r="66" spans="2:12" ht="11.25">
      <c r="B66" s="19"/>
      <c r="L66" s="19"/>
    </row>
    <row r="67" spans="2:12" ht="11.25">
      <c r="B67" s="19"/>
      <c r="L67" s="19"/>
    </row>
    <row r="68" spans="2:12" ht="11.25">
      <c r="B68" s="19"/>
      <c r="L68" s="19"/>
    </row>
    <row r="69" spans="2:12" ht="11.25">
      <c r="B69" s="19"/>
      <c r="L69" s="19"/>
    </row>
    <row r="70" spans="2:12" ht="11.25">
      <c r="B70" s="19"/>
      <c r="L70" s="19"/>
    </row>
    <row r="71" spans="2:12" ht="11.25">
      <c r="B71" s="19"/>
      <c r="L71" s="19"/>
    </row>
    <row r="72" spans="2:12" ht="11.25">
      <c r="B72" s="19"/>
      <c r="L72" s="19"/>
    </row>
    <row r="73" spans="2:12" ht="11.25">
      <c r="B73" s="19"/>
      <c r="L73" s="19"/>
    </row>
    <row r="74" spans="2:12" ht="11.25">
      <c r="B74" s="19"/>
      <c r="L74" s="19"/>
    </row>
    <row r="75" spans="2:12" ht="11.25">
      <c r="B75" s="19"/>
      <c r="L75" s="19"/>
    </row>
    <row r="76" spans="2:12" s="1" customFormat="1" ht="12.75">
      <c r="B76" s="31"/>
      <c r="D76" s="42" t="s">
        <v>53</v>
      </c>
      <c r="E76" s="33"/>
      <c r="F76" s="98" t="s">
        <v>54</v>
      </c>
      <c r="G76" s="42" t="s">
        <v>53</v>
      </c>
      <c r="H76" s="33"/>
      <c r="I76" s="33"/>
      <c r="J76" s="99" t="s">
        <v>54</v>
      </c>
      <c r="K76" s="33"/>
      <c r="L76" s="31"/>
    </row>
    <row r="77" spans="2:12" s="1" customFormat="1" ht="14.45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31"/>
    </row>
    <row r="81" spans="2:47" s="1" customFormat="1" ht="6.95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31"/>
    </row>
    <row r="82" spans="2:47" s="1" customFormat="1" ht="24.95" customHeight="1">
      <c r="B82" s="31"/>
      <c r="C82" s="20" t="s">
        <v>95</v>
      </c>
      <c r="L82" s="31"/>
    </row>
    <row r="83" spans="2:47" s="1" customFormat="1" ht="6.95" customHeight="1">
      <c r="B83" s="31"/>
      <c r="L83" s="31"/>
    </row>
    <row r="84" spans="2:47" s="1" customFormat="1" ht="12" customHeight="1">
      <c r="B84" s="31"/>
      <c r="C84" s="26" t="s">
        <v>16</v>
      </c>
      <c r="L84" s="31"/>
    </row>
    <row r="85" spans="2:47" s="1" customFormat="1" ht="16.5" customHeight="1">
      <c r="B85" s="31"/>
      <c r="E85" s="217" t="str">
        <f>E7</f>
        <v>Úprava plochy multifunkč.hřiště a umístění oplocení, Hulice</v>
      </c>
      <c r="F85" s="218"/>
      <c r="G85" s="218"/>
      <c r="H85" s="218"/>
      <c r="L85" s="31"/>
    </row>
    <row r="86" spans="2:47" s="1" customFormat="1" ht="12" customHeight="1">
      <c r="B86" s="31"/>
      <c r="C86" s="26" t="s">
        <v>93</v>
      </c>
      <c r="L86" s="31"/>
    </row>
    <row r="87" spans="2:47" s="1" customFormat="1" ht="16.5" customHeight="1">
      <c r="B87" s="31"/>
      <c r="E87" s="198" t="str">
        <f>E9</f>
        <v>02 - Oplocení</v>
      </c>
      <c r="F87" s="219"/>
      <c r="G87" s="219"/>
      <c r="H87" s="219"/>
      <c r="L87" s="31"/>
    </row>
    <row r="88" spans="2:47" s="1" customFormat="1" ht="6.95" customHeight="1">
      <c r="B88" s="31"/>
      <c r="L88" s="31"/>
    </row>
    <row r="89" spans="2:47" s="1" customFormat="1" ht="12" customHeight="1">
      <c r="B89" s="31"/>
      <c r="C89" s="26" t="s">
        <v>20</v>
      </c>
      <c r="F89" s="24" t="str">
        <f>F12</f>
        <v>sportovní areál obce Hulice</v>
      </c>
      <c r="I89" s="26" t="s">
        <v>22</v>
      </c>
      <c r="J89" s="51" t="str">
        <f>IF(J12="","",J12)</f>
        <v>18. 11. 2022</v>
      </c>
      <c r="L89" s="31"/>
    </row>
    <row r="90" spans="2:47" s="1" customFormat="1" ht="6.95" customHeight="1">
      <c r="B90" s="31"/>
      <c r="L90" s="31"/>
    </row>
    <row r="91" spans="2:47" s="1" customFormat="1" ht="15.2" customHeight="1">
      <c r="B91" s="31"/>
      <c r="C91" s="26" t="s">
        <v>24</v>
      </c>
      <c r="F91" s="24" t="str">
        <f>E15</f>
        <v>Obec Hulice</v>
      </c>
      <c r="I91" s="26" t="s">
        <v>31</v>
      </c>
      <c r="J91" s="29" t="str">
        <f>E21</f>
        <v>CZGDA s.r.o.</v>
      </c>
      <c r="L91" s="31"/>
    </row>
    <row r="92" spans="2:47" s="1" customFormat="1" ht="15.2" customHeight="1">
      <c r="B92" s="31"/>
      <c r="C92" s="26" t="s">
        <v>29</v>
      </c>
      <c r="F92" s="24" t="str">
        <f>IF(E18="","",E18)</f>
        <v>Vyplň údaj</v>
      </c>
      <c r="I92" s="26" t="s">
        <v>35</v>
      </c>
      <c r="J92" s="29" t="str">
        <f>E24</f>
        <v xml:space="preserve"> </v>
      </c>
      <c r="L92" s="31"/>
    </row>
    <row r="93" spans="2:47" s="1" customFormat="1" ht="10.35" customHeight="1">
      <c r="B93" s="31"/>
      <c r="L93" s="31"/>
    </row>
    <row r="94" spans="2:47" s="1" customFormat="1" ht="29.25" customHeight="1">
      <c r="B94" s="31"/>
      <c r="C94" s="100" t="s">
        <v>96</v>
      </c>
      <c r="D94" s="92"/>
      <c r="E94" s="92"/>
      <c r="F94" s="92"/>
      <c r="G94" s="92"/>
      <c r="H94" s="92"/>
      <c r="I94" s="92"/>
      <c r="J94" s="101" t="s">
        <v>97</v>
      </c>
      <c r="K94" s="92"/>
      <c r="L94" s="31"/>
    </row>
    <row r="95" spans="2:47" s="1" customFormat="1" ht="10.35" customHeight="1">
      <c r="B95" s="31"/>
      <c r="L95" s="31"/>
    </row>
    <row r="96" spans="2:47" s="1" customFormat="1" ht="22.9" customHeight="1">
      <c r="B96" s="31"/>
      <c r="C96" s="102" t="s">
        <v>98</v>
      </c>
      <c r="J96" s="65">
        <f>J123</f>
        <v>0</v>
      </c>
      <c r="L96" s="31"/>
      <c r="AU96" s="16" t="s">
        <v>99</v>
      </c>
    </row>
    <row r="97" spans="2:12" s="8" customFormat="1" ht="24.95" customHeight="1">
      <c r="B97" s="103"/>
      <c r="D97" s="104" t="s">
        <v>100</v>
      </c>
      <c r="E97" s="105"/>
      <c r="F97" s="105"/>
      <c r="G97" s="105"/>
      <c r="H97" s="105"/>
      <c r="I97" s="105"/>
      <c r="J97" s="106">
        <f>J124</f>
        <v>0</v>
      </c>
      <c r="L97" s="103"/>
    </row>
    <row r="98" spans="2:12" s="9" customFormat="1" ht="19.899999999999999" customHeight="1">
      <c r="B98" s="107"/>
      <c r="D98" s="108" t="s">
        <v>101</v>
      </c>
      <c r="E98" s="109"/>
      <c r="F98" s="109"/>
      <c r="G98" s="109"/>
      <c r="H98" s="109"/>
      <c r="I98" s="109"/>
      <c r="J98" s="110">
        <f>J125</f>
        <v>0</v>
      </c>
      <c r="L98" s="107"/>
    </row>
    <row r="99" spans="2:12" s="9" customFormat="1" ht="19.899999999999999" customHeight="1">
      <c r="B99" s="107"/>
      <c r="D99" s="108" t="s">
        <v>102</v>
      </c>
      <c r="E99" s="109"/>
      <c r="F99" s="109"/>
      <c r="G99" s="109"/>
      <c r="H99" s="109"/>
      <c r="I99" s="109"/>
      <c r="J99" s="110">
        <f>J137</f>
        <v>0</v>
      </c>
      <c r="L99" s="107"/>
    </row>
    <row r="100" spans="2:12" s="9" customFormat="1" ht="19.899999999999999" customHeight="1">
      <c r="B100" s="107"/>
      <c r="D100" s="108" t="s">
        <v>280</v>
      </c>
      <c r="E100" s="109"/>
      <c r="F100" s="109"/>
      <c r="G100" s="109"/>
      <c r="H100" s="109"/>
      <c r="I100" s="109"/>
      <c r="J100" s="110">
        <f>J146</f>
        <v>0</v>
      </c>
      <c r="L100" s="107"/>
    </row>
    <row r="101" spans="2:12" s="9" customFormat="1" ht="19.899999999999999" customHeight="1">
      <c r="B101" s="107"/>
      <c r="D101" s="108" t="s">
        <v>106</v>
      </c>
      <c r="E101" s="109"/>
      <c r="F101" s="109"/>
      <c r="G101" s="109"/>
      <c r="H101" s="109"/>
      <c r="I101" s="109"/>
      <c r="J101" s="110">
        <f>J164</f>
        <v>0</v>
      </c>
      <c r="L101" s="107"/>
    </row>
    <row r="102" spans="2:12" s="8" customFormat="1" ht="24.95" customHeight="1">
      <c r="B102" s="103"/>
      <c r="D102" s="104" t="s">
        <v>281</v>
      </c>
      <c r="E102" s="105"/>
      <c r="F102" s="105"/>
      <c r="G102" s="105"/>
      <c r="H102" s="105"/>
      <c r="I102" s="105"/>
      <c r="J102" s="106">
        <f>J166</f>
        <v>0</v>
      </c>
      <c r="L102" s="103"/>
    </row>
    <row r="103" spans="2:12" s="9" customFormat="1" ht="19.899999999999999" customHeight="1">
      <c r="B103" s="107"/>
      <c r="D103" s="108" t="s">
        <v>282</v>
      </c>
      <c r="E103" s="109"/>
      <c r="F103" s="109"/>
      <c r="G103" s="109"/>
      <c r="H103" s="109"/>
      <c r="I103" s="109"/>
      <c r="J103" s="110">
        <f>J167</f>
        <v>0</v>
      </c>
      <c r="L103" s="107"/>
    </row>
    <row r="104" spans="2:12" s="1" customFormat="1" ht="21.75" customHeight="1">
      <c r="B104" s="31"/>
      <c r="L104" s="31"/>
    </row>
    <row r="105" spans="2:12" s="1" customFormat="1" ht="6.95" customHeight="1">
      <c r="B105" s="43"/>
      <c r="C105" s="44"/>
      <c r="D105" s="44"/>
      <c r="E105" s="44"/>
      <c r="F105" s="44"/>
      <c r="G105" s="44"/>
      <c r="H105" s="44"/>
      <c r="I105" s="44"/>
      <c r="J105" s="44"/>
      <c r="K105" s="44"/>
      <c r="L105" s="31"/>
    </row>
    <row r="109" spans="2:12" s="1" customFormat="1" ht="6.95" customHeight="1">
      <c r="B109" s="45"/>
      <c r="C109" s="46"/>
      <c r="D109" s="46"/>
      <c r="E109" s="46"/>
      <c r="F109" s="46"/>
      <c r="G109" s="46"/>
      <c r="H109" s="46"/>
      <c r="I109" s="46"/>
      <c r="J109" s="46"/>
      <c r="K109" s="46"/>
      <c r="L109" s="31"/>
    </row>
    <row r="110" spans="2:12" s="1" customFormat="1" ht="24.95" customHeight="1">
      <c r="B110" s="31"/>
      <c r="C110" s="20" t="s">
        <v>107</v>
      </c>
      <c r="L110" s="31"/>
    </row>
    <row r="111" spans="2:12" s="1" customFormat="1" ht="6.95" customHeight="1">
      <c r="B111" s="31"/>
      <c r="L111" s="31"/>
    </row>
    <row r="112" spans="2:12" s="1" customFormat="1" ht="12" customHeight="1">
      <c r="B112" s="31"/>
      <c r="C112" s="26" t="s">
        <v>16</v>
      </c>
      <c r="L112" s="31"/>
    </row>
    <row r="113" spans="2:65" s="1" customFormat="1" ht="16.5" customHeight="1">
      <c r="B113" s="31"/>
      <c r="E113" s="217" t="str">
        <f>E7</f>
        <v>Úprava plochy multifunkč.hřiště a umístění oplocení, Hulice</v>
      </c>
      <c r="F113" s="218"/>
      <c r="G113" s="218"/>
      <c r="H113" s="218"/>
      <c r="L113" s="31"/>
    </row>
    <row r="114" spans="2:65" s="1" customFormat="1" ht="12" customHeight="1">
      <c r="B114" s="31"/>
      <c r="C114" s="26" t="s">
        <v>93</v>
      </c>
      <c r="L114" s="31"/>
    </row>
    <row r="115" spans="2:65" s="1" customFormat="1" ht="16.5" customHeight="1">
      <c r="B115" s="31"/>
      <c r="E115" s="198" t="str">
        <f>E9</f>
        <v>02 - Oplocení</v>
      </c>
      <c r="F115" s="219"/>
      <c r="G115" s="219"/>
      <c r="H115" s="219"/>
      <c r="L115" s="31"/>
    </row>
    <row r="116" spans="2:65" s="1" customFormat="1" ht="6.95" customHeight="1">
      <c r="B116" s="31"/>
      <c r="L116" s="31"/>
    </row>
    <row r="117" spans="2:65" s="1" customFormat="1" ht="12" customHeight="1">
      <c r="B117" s="31"/>
      <c r="C117" s="26" t="s">
        <v>20</v>
      </c>
      <c r="F117" s="24" t="str">
        <f>F12</f>
        <v>sportovní areál obce Hulice</v>
      </c>
      <c r="I117" s="26" t="s">
        <v>22</v>
      </c>
      <c r="J117" s="51" t="str">
        <f>IF(J12="","",J12)</f>
        <v>18. 11. 2022</v>
      </c>
      <c r="L117" s="31"/>
    </row>
    <row r="118" spans="2:65" s="1" customFormat="1" ht="6.95" customHeight="1">
      <c r="B118" s="31"/>
      <c r="L118" s="31"/>
    </row>
    <row r="119" spans="2:65" s="1" customFormat="1" ht="15.2" customHeight="1">
      <c r="B119" s="31"/>
      <c r="C119" s="26" t="s">
        <v>24</v>
      </c>
      <c r="F119" s="24" t="str">
        <f>E15</f>
        <v>Obec Hulice</v>
      </c>
      <c r="I119" s="26" t="s">
        <v>31</v>
      </c>
      <c r="J119" s="29" t="str">
        <f>E21</f>
        <v>CZGDA s.r.o.</v>
      </c>
      <c r="L119" s="31"/>
    </row>
    <row r="120" spans="2:65" s="1" customFormat="1" ht="15.2" customHeight="1">
      <c r="B120" s="31"/>
      <c r="C120" s="26" t="s">
        <v>29</v>
      </c>
      <c r="F120" s="24" t="str">
        <f>IF(E18="","",E18)</f>
        <v>Vyplň údaj</v>
      </c>
      <c r="I120" s="26" t="s">
        <v>35</v>
      </c>
      <c r="J120" s="29" t="str">
        <f>E24</f>
        <v xml:space="preserve"> </v>
      </c>
      <c r="L120" s="31"/>
    </row>
    <row r="121" spans="2:65" s="1" customFormat="1" ht="10.35" customHeight="1">
      <c r="B121" s="31"/>
      <c r="L121" s="31"/>
    </row>
    <row r="122" spans="2:65" s="10" customFormat="1" ht="29.25" customHeight="1">
      <c r="B122" s="111"/>
      <c r="C122" s="112" t="s">
        <v>108</v>
      </c>
      <c r="D122" s="113" t="s">
        <v>63</v>
      </c>
      <c r="E122" s="113" t="s">
        <v>59</v>
      </c>
      <c r="F122" s="113" t="s">
        <v>60</v>
      </c>
      <c r="G122" s="113" t="s">
        <v>109</v>
      </c>
      <c r="H122" s="113" t="s">
        <v>110</v>
      </c>
      <c r="I122" s="113" t="s">
        <v>111</v>
      </c>
      <c r="J122" s="113" t="s">
        <v>97</v>
      </c>
      <c r="K122" s="114" t="s">
        <v>112</v>
      </c>
      <c r="L122" s="111"/>
      <c r="M122" s="58" t="s">
        <v>1</v>
      </c>
      <c r="N122" s="59" t="s">
        <v>42</v>
      </c>
      <c r="O122" s="59" t="s">
        <v>113</v>
      </c>
      <c r="P122" s="59" t="s">
        <v>114</v>
      </c>
      <c r="Q122" s="59" t="s">
        <v>115</v>
      </c>
      <c r="R122" s="59" t="s">
        <v>116</v>
      </c>
      <c r="S122" s="59" t="s">
        <v>117</v>
      </c>
      <c r="T122" s="59" t="s">
        <v>118</v>
      </c>
      <c r="U122" s="60" t="s">
        <v>119</v>
      </c>
    </row>
    <row r="123" spans="2:65" s="1" customFormat="1" ht="22.9" customHeight="1">
      <c r="B123" s="31"/>
      <c r="C123" s="63" t="s">
        <v>120</v>
      </c>
      <c r="J123" s="115">
        <f>BK123</f>
        <v>0</v>
      </c>
      <c r="L123" s="31"/>
      <c r="M123" s="61"/>
      <c r="N123" s="52"/>
      <c r="O123" s="52"/>
      <c r="P123" s="116">
        <f>P124+P166</f>
        <v>0</v>
      </c>
      <c r="Q123" s="52"/>
      <c r="R123" s="116">
        <f>R124+R166</f>
        <v>102.30466278</v>
      </c>
      <c r="S123" s="52"/>
      <c r="T123" s="116">
        <f>T124+T166</f>
        <v>0</v>
      </c>
      <c r="U123" s="53"/>
      <c r="AT123" s="16" t="s">
        <v>77</v>
      </c>
      <c r="AU123" s="16" t="s">
        <v>99</v>
      </c>
      <c r="BK123" s="117">
        <f>BK124+BK166</f>
        <v>0</v>
      </c>
    </row>
    <row r="124" spans="2:65" s="11" customFormat="1" ht="25.9" customHeight="1">
      <c r="B124" s="118"/>
      <c r="D124" s="119" t="s">
        <v>77</v>
      </c>
      <c r="E124" s="120" t="s">
        <v>121</v>
      </c>
      <c r="F124" s="120" t="s">
        <v>122</v>
      </c>
      <c r="I124" s="121"/>
      <c r="J124" s="122">
        <f>BK124</f>
        <v>0</v>
      </c>
      <c r="L124" s="118"/>
      <c r="M124" s="123"/>
      <c r="P124" s="124">
        <f>P125+P137+P146+P164</f>
        <v>0</v>
      </c>
      <c r="R124" s="124">
        <f>R125+R137+R146+R164</f>
        <v>102.23986278</v>
      </c>
      <c r="T124" s="124">
        <f>T125+T137+T146+T164</f>
        <v>0</v>
      </c>
      <c r="U124" s="125"/>
      <c r="AR124" s="119" t="s">
        <v>86</v>
      </c>
      <c r="AT124" s="126" t="s">
        <v>77</v>
      </c>
      <c r="AU124" s="126" t="s">
        <v>78</v>
      </c>
      <c r="AY124" s="119" t="s">
        <v>123</v>
      </c>
      <c r="BK124" s="127">
        <f>BK125+BK137+BK146+BK164</f>
        <v>0</v>
      </c>
    </row>
    <row r="125" spans="2:65" s="11" customFormat="1" ht="22.9" customHeight="1">
      <c r="B125" s="118"/>
      <c r="D125" s="119" t="s">
        <v>77</v>
      </c>
      <c r="E125" s="128" t="s">
        <v>86</v>
      </c>
      <c r="F125" s="128" t="s">
        <v>124</v>
      </c>
      <c r="I125" s="121"/>
      <c r="J125" s="129">
        <f>BK125</f>
        <v>0</v>
      </c>
      <c r="L125" s="118"/>
      <c r="M125" s="123"/>
      <c r="P125" s="124">
        <f>SUM(P126:P136)</f>
        <v>0</v>
      </c>
      <c r="R125" s="124">
        <f>SUM(R126:R136)</f>
        <v>0</v>
      </c>
      <c r="T125" s="124">
        <f>SUM(T126:T136)</f>
        <v>0</v>
      </c>
      <c r="U125" s="125"/>
      <c r="AR125" s="119" t="s">
        <v>86</v>
      </c>
      <c r="AT125" s="126" t="s">
        <v>77</v>
      </c>
      <c r="AU125" s="126" t="s">
        <v>86</v>
      </c>
      <c r="AY125" s="119" t="s">
        <v>123</v>
      </c>
      <c r="BK125" s="127">
        <f>SUM(BK126:BK136)</f>
        <v>0</v>
      </c>
    </row>
    <row r="126" spans="2:65" s="1" customFormat="1" ht="33" customHeight="1">
      <c r="B126" s="31"/>
      <c r="C126" s="130" t="s">
        <v>86</v>
      </c>
      <c r="D126" s="130" t="s">
        <v>125</v>
      </c>
      <c r="E126" s="131" t="s">
        <v>283</v>
      </c>
      <c r="F126" s="132" t="s">
        <v>284</v>
      </c>
      <c r="G126" s="133" t="s">
        <v>232</v>
      </c>
      <c r="H126" s="134">
        <v>72.900000000000006</v>
      </c>
      <c r="I126" s="135"/>
      <c r="J126" s="136">
        <f>ROUND(I126*H126,2)</f>
        <v>0</v>
      </c>
      <c r="K126" s="132" t="s">
        <v>129</v>
      </c>
      <c r="L126" s="31"/>
      <c r="M126" s="137" t="s">
        <v>1</v>
      </c>
      <c r="N126" s="138" t="s">
        <v>43</v>
      </c>
      <c r="P126" s="139">
        <f>O126*H126</f>
        <v>0</v>
      </c>
      <c r="Q126" s="139">
        <v>0</v>
      </c>
      <c r="R126" s="139">
        <f>Q126*H126</f>
        <v>0</v>
      </c>
      <c r="S126" s="139">
        <v>0</v>
      </c>
      <c r="T126" s="139">
        <f>S126*H126</f>
        <v>0</v>
      </c>
      <c r="U126" s="140" t="s">
        <v>1</v>
      </c>
      <c r="AR126" s="141" t="s">
        <v>130</v>
      </c>
      <c r="AT126" s="141" t="s">
        <v>125</v>
      </c>
      <c r="AU126" s="141" t="s">
        <v>88</v>
      </c>
      <c r="AY126" s="16" t="s">
        <v>123</v>
      </c>
      <c r="BE126" s="142">
        <f>IF(N126="základní",J126,0)</f>
        <v>0</v>
      </c>
      <c r="BF126" s="142">
        <f>IF(N126="snížená",J126,0)</f>
        <v>0</v>
      </c>
      <c r="BG126" s="142">
        <f>IF(N126="zákl. přenesená",J126,0)</f>
        <v>0</v>
      </c>
      <c r="BH126" s="142">
        <f>IF(N126="sníž. přenesená",J126,0)</f>
        <v>0</v>
      </c>
      <c r="BI126" s="142">
        <f>IF(N126="nulová",J126,0)</f>
        <v>0</v>
      </c>
      <c r="BJ126" s="16" t="s">
        <v>86</v>
      </c>
      <c r="BK126" s="142">
        <f>ROUND(I126*H126,2)</f>
        <v>0</v>
      </c>
      <c r="BL126" s="16" t="s">
        <v>130</v>
      </c>
      <c r="BM126" s="141" t="s">
        <v>285</v>
      </c>
    </row>
    <row r="127" spans="2:65" s="13" customFormat="1" ht="11.25">
      <c r="B127" s="151"/>
      <c r="D127" s="144" t="s">
        <v>132</v>
      </c>
      <c r="E127" s="152" t="s">
        <v>1</v>
      </c>
      <c r="F127" s="153" t="s">
        <v>286</v>
      </c>
      <c r="H127" s="152" t="s">
        <v>1</v>
      </c>
      <c r="I127" s="154"/>
      <c r="L127" s="151"/>
      <c r="M127" s="155"/>
      <c r="U127" s="156"/>
      <c r="AT127" s="152" t="s">
        <v>132</v>
      </c>
      <c r="AU127" s="152" t="s">
        <v>88</v>
      </c>
      <c r="AV127" s="13" t="s">
        <v>86</v>
      </c>
      <c r="AW127" s="13" t="s">
        <v>34</v>
      </c>
      <c r="AX127" s="13" t="s">
        <v>78</v>
      </c>
      <c r="AY127" s="152" t="s">
        <v>123</v>
      </c>
    </row>
    <row r="128" spans="2:65" s="12" customFormat="1" ht="11.25">
      <c r="B128" s="143"/>
      <c r="D128" s="144" t="s">
        <v>132</v>
      </c>
      <c r="E128" s="145" t="s">
        <v>1</v>
      </c>
      <c r="F128" s="146" t="s">
        <v>287</v>
      </c>
      <c r="H128" s="147">
        <v>72.900000000000006</v>
      </c>
      <c r="I128" s="148"/>
      <c r="L128" s="143"/>
      <c r="M128" s="149"/>
      <c r="U128" s="150"/>
      <c r="AT128" s="145" t="s">
        <v>132</v>
      </c>
      <c r="AU128" s="145" t="s">
        <v>88</v>
      </c>
      <c r="AV128" s="12" t="s">
        <v>88</v>
      </c>
      <c r="AW128" s="12" t="s">
        <v>34</v>
      </c>
      <c r="AX128" s="12" t="s">
        <v>86</v>
      </c>
      <c r="AY128" s="145" t="s">
        <v>123</v>
      </c>
    </row>
    <row r="129" spans="2:65" s="1" customFormat="1" ht="37.9" customHeight="1">
      <c r="B129" s="31"/>
      <c r="C129" s="130" t="s">
        <v>88</v>
      </c>
      <c r="D129" s="130" t="s">
        <v>125</v>
      </c>
      <c r="E129" s="131" t="s">
        <v>288</v>
      </c>
      <c r="F129" s="132" t="s">
        <v>289</v>
      </c>
      <c r="G129" s="133" t="s">
        <v>232</v>
      </c>
      <c r="H129" s="134">
        <v>39.204000000000001</v>
      </c>
      <c r="I129" s="135"/>
      <c r="J129" s="136">
        <f>ROUND(I129*H129,2)</f>
        <v>0</v>
      </c>
      <c r="K129" s="132" t="s">
        <v>129</v>
      </c>
      <c r="L129" s="31"/>
      <c r="M129" s="137" t="s">
        <v>1</v>
      </c>
      <c r="N129" s="138" t="s">
        <v>43</v>
      </c>
      <c r="P129" s="139">
        <f>O129*H129</f>
        <v>0</v>
      </c>
      <c r="Q129" s="139">
        <v>0</v>
      </c>
      <c r="R129" s="139">
        <f>Q129*H129</f>
        <v>0</v>
      </c>
      <c r="S129" s="139">
        <v>0</v>
      </c>
      <c r="T129" s="139">
        <f>S129*H129</f>
        <v>0</v>
      </c>
      <c r="U129" s="140" t="s">
        <v>1</v>
      </c>
      <c r="AR129" s="141" t="s">
        <v>130</v>
      </c>
      <c r="AT129" s="141" t="s">
        <v>125</v>
      </c>
      <c r="AU129" s="141" t="s">
        <v>88</v>
      </c>
      <c r="AY129" s="16" t="s">
        <v>123</v>
      </c>
      <c r="BE129" s="142">
        <f>IF(N129="základní",J129,0)</f>
        <v>0</v>
      </c>
      <c r="BF129" s="142">
        <f>IF(N129="snížená",J129,0)</f>
        <v>0</v>
      </c>
      <c r="BG129" s="142">
        <f>IF(N129="zákl. přenesená",J129,0)</f>
        <v>0</v>
      </c>
      <c r="BH129" s="142">
        <f>IF(N129="sníž. přenesená",J129,0)</f>
        <v>0</v>
      </c>
      <c r="BI129" s="142">
        <f>IF(N129="nulová",J129,0)</f>
        <v>0</v>
      </c>
      <c r="BJ129" s="16" t="s">
        <v>86</v>
      </c>
      <c r="BK129" s="142">
        <f>ROUND(I129*H129,2)</f>
        <v>0</v>
      </c>
      <c r="BL129" s="16" t="s">
        <v>130</v>
      </c>
      <c r="BM129" s="141" t="s">
        <v>290</v>
      </c>
    </row>
    <row r="130" spans="2:65" s="13" customFormat="1" ht="11.25">
      <c r="B130" s="151"/>
      <c r="D130" s="144" t="s">
        <v>132</v>
      </c>
      <c r="E130" s="152" t="s">
        <v>1</v>
      </c>
      <c r="F130" s="153" t="s">
        <v>291</v>
      </c>
      <c r="H130" s="152" t="s">
        <v>1</v>
      </c>
      <c r="I130" s="154"/>
      <c r="L130" s="151"/>
      <c r="M130" s="155"/>
      <c r="U130" s="156"/>
      <c r="AT130" s="152" t="s">
        <v>132</v>
      </c>
      <c r="AU130" s="152" t="s">
        <v>88</v>
      </c>
      <c r="AV130" s="13" t="s">
        <v>86</v>
      </c>
      <c r="AW130" s="13" t="s">
        <v>34</v>
      </c>
      <c r="AX130" s="13" t="s">
        <v>78</v>
      </c>
      <c r="AY130" s="152" t="s">
        <v>123</v>
      </c>
    </row>
    <row r="131" spans="2:65" s="12" customFormat="1" ht="11.25">
      <c r="B131" s="143"/>
      <c r="D131" s="144" t="s">
        <v>132</v>
      </c>
      <c r="E131" s="145" t="s">
        <v>1</v>
      </c>
      <c r="F131" s="146" t="s">
        <v>292</v>
      </c>
      <c r="H131" s="147">
        <v>39.204000000000001</v>
      </c>
      <c r="I131" s="148"/>
      <c r="L131" s="143"/>
      <c r="M131" s="149"/>
      <c r="U131" s="150"/>
      <c r="AT131" s="145" t="s">
        <v>132</v>
      </c>
      <c r="AU131" s="145" t="s">
        <v>88</v>
      </c>
      <c r="AV131" s="12" t="s">
        <v>88</v>
      </c>
      <c r="AW131" s="12" t="s">
        <v>34</v>
      </c>
      <c r="AX131" s="12" t="s">
        <v>86</v>
      </c>
      <c r="AY131" s="145" t="s">
        <v>123</v>
      </c>
    </row>
    <row r="132" spans="2:65" s="1" customFormat="1" ht="16.5" customHeight="1">
      <c r="B132" s="31"/>
      <c r="C132" s="130" t="s">
        <v>137</v>
      </c>
      <c r="D132" s="130" t="s">
        <v>125</v>
      </c>
      <c r="E132" s="131" t="s">
        <v>293</v>
      </c>
      <c r="F132" s="132" t="s">
        <v>294</v>
      </c>
      <c r="G132" s="133" t="s">
        <v>232</v>
      </c>
      <c r="H132" s="134">
        <v>39.204000000000001</v>
      </c>
      <c r="I132" s="135"/>
      <c r="J132" s="136">
        <f>ROUND(I132*H132,2)</f>
        <v>0</v>
      </c>
      <c r="K132" s="132" t="s">
        <v>129</v>
      </c>
      <c r="L132" s="31"/>
      <c r="M132" s="137" t="s">
        <v>1</v>
      </c>
      <c r="N132" s="138" t="s">
        <v>43</v>
      </c>
      <c r="P132" s="139">
        <f>O132*H132</f>
        <v>0</v>
      </c>
      <c r="Q132" s="139">
        <v>0</v>
      </c>
      <c r="R132" s="139">
        <f>Q132*H132</f>
        <v>0</v>
      </c>
      <c r="S132" s="139">
        <v>0</v>
      </c>
      <c r="T132" s="139">
        <f>S132*H132</f>
        <v>0</v>
      </c>
      <c r="U132" s="140" t="s">
        <v>1</v>
      </c>
      <c r="AR132" s="141" t="s">
        <v>130</v>
      </c>
      <c r="AT132" s="141" t="s">
        <v>125</v>
      </c>
      <c r="AU132" s="141" t="s">
        <v>88</v>
      </c>
      <c r="AY132" s="16" t="s">
        <v>123</v>
      </c>
      <c r="BE132" s="142">
        <f>IF(N132="základní",J132,0)</f>
        <v>0</v>
      </c>
      <c r="BF132" s="142">
        <f>IF(N132="snížená",J132,0)</f>
        <v>0</v>
      </c>
      <c r="BG132" s="142">
        <f>IF(N132="zákl. přenesená",J132,0)</f>
        <v>0</v>
      </c>
      <c r="BH132" s="142">
        <f>IF(N132="sníž. přenesená",J132,0)</f>
        <v>0</v>
      </c>
      <c r="BI132" s="142">
        <f>IF(N132="nulová",J132,0)</f>
        <v>0</v>
      </c>
      <c r="BJ132" s="16" t="s">
        <v>86</v>
      </c>
      <c r="BK132" s="142">
        <f>ROUND(I132*H132,2)</f>
        <v>0</v>
      </c>
      <c r="BL132" s="16" t="s">
        <v>130</v>
      </c>
      <c r="BM132" s="141" t="s">
        <v>295</v>
      </c>
    </row>
    <row r="133" spans="2:65" s="1" customFormat="1" ht="24.2" customHeight="1">
      <c r="B133" s="31"/>
      <c r="C133" s="130" t="s">
        <v>130</v>
      </c>
      <c r="D133" s="130" t="s">
        <v>125</v>
      </c>
      <c r="E133" s="131" t="s">
        <v>296</v>
      </c>
      <c r="F133" s="132" t="s">
        <v>297</v>
      </c>
      <c r="G133" s="133" t="s">
        <v>232</v>
      </c>
      <c r="H133" s="134">
        <v>33.695999999999998</v>
      </c>
      <c r="I133" s="135"/>
      <c r="J133" s="136">
        <f>ROUND(I133*H133,2)</f>
        <v>0</v>
      </c>
      <c r="K133" s="132" t="s">
        <v>129</v>
      </c>
      <c r="L133" s="31"/>
      <c r="M133" s="137" t="s">
        <v>1</v>
      </c>
      <c r="N133" s="138" t="s">
        <v>43</v>
      </c>
      <c r="P133" s="139">
        <f>O133*H133</f>
        <v>0</v>
      </c>
      <c r="Q133" s="139">
        <v>0</v>
      </c>
      <c r="R133" s="139">
        <f>Q133*H133</f>
        <v>0</v>
      </c>
      <c r="S133" s="139">
        <v>0</v>
      </c>
      <c r="T133" s="139">
        <f>S133*H133</f>
        <v>0</v>
      </c>
      <c r="U133" s="140" t="s">
        <v>1</v>
      </c>
      <c r="AR133" s="141" t="s">
        <v>130</v>
      </c>
      <c r="AT133" s="141" t="s">
        <v>125</v>
      </c>
      <c r="AU133" s="141" t="s">
        <v>88</v>
      </c>
      <c r="AY133" s="16" t="s">
        <v>123</v>
      </c>
      <c r="BE133" s="142">
        <f>IF(N133="základní",J133,0)</f>
        <v>0</v>
      </c>
      <c r="BF133" s="142">
        <f>IF(N133="snížená",J133,0)</f>
        <v>0</v>
      </c>
      <c r="BG133" s="142">
        <f>IF(N133="zákl. přenesená",J133,0)</f>
        <v>0</v>
      </c>
      <c r="BH133" s="142">
        <f>IF(N133="sníž. přenesená",J133,0)</f>
        <v>0</v>
      </c>
      <c r="BI133" s="142">
        <f>IF(N133="nulová",J133,0)</f>
        <v>0</v>
      </c>
      <c r="BJ133" s="16" t="s">
        <v>86</v>
      </c>
      <c r="BK133" s="142">
        <f>ROUND(I133*H133,2)</f>
        <v>0</v>
      </c>
      <c r="BL133" s="16" t="s">
        <v>130</v>
      </c>
      <c r="BM133" s="141" t="s">
        <v>298</v>
      </c>
    </row>
    <row r="134" spans="2:65" s="12" customFormat="1" ht="11.25">
      <c r="B134" s="143"/>
      <c r="D134" s="144" t="s">
        <v>132</v>
      </c>
      <c r="E134" s="145" t="s">
        <v>1</v>
      </c>
      <c r="F134" s="146" t="s">
        <v>299</v>
      </c>
      <c r="H134" s="147">
        <v>33.695999999999998</v>
      </c>
      <c r="I134" s="148"/>
      <c r="L134" s="143"/>
      <c r="M134" s="149"/>
      <c r="U134" s="150"/>
      <c r="AT134" s="145" t="s">
        <v>132</v>
      </c>
      <c r="AU134" s="145" t="s">
        <v>88</v>
      </c>
      <c r="AV134" s="12" t="s">
        <v>88</v>
      </c>
      <c r="AW134" s="12" t="s">
        <v>34</v>
      </c>
      <c r="AX134" s="12" t="s">
        <v>86</v>
      </c>
      <c r="AY134" s="145" t="s">
        <v>123</v>
      </c>
    </row>
    <row r="135" spans="2:65" s="1" customFormat="1" ht="24.2" customHeight="1">
      <c r="B135" s="31"/>
      <c r="C135" s="130" t="s">
        <v>146</v>
      </c>
      <c r="D135" s="130" t="s">
        <v>125</v>
      </c>
      <c r="E135" s="131" t="s">
        <v>143</v>
      </c>
      <c r="F135" s="132" t="s">
        <v>144</v>
      </c>
      <c r="G135" s="133" t="s">
        <v>128</v>
      </c>
      <c r="H135" s="134">
        <v>17.64</v>
      </c>
      <c r="I135" s="135"/>
      <c r="J135" s="136">
        <f>ROUND(I135*H135,2)</f>
        <v>0</v>
      </c>
      <c r="K135" s="132" t="s">
        <v>129</v>
      </c>
      <c r="L135" s="31"/>
      <c r="M135" s="137" t="s">
        <v>1</v>
      </c>
      <c r="N135" s="138" t="s">
        <v>43</v>
      </c>
      <c r="P135" s="139">
        <f>O135*H135</f>
        <v>0</v>
      </c>
      <c r="Q135" s="139">
        <v>0</v>
      </c>
      <c r="R135" s="139">
        <f>Q135*H135</f>
        <v>0</v>
      </c>
      <c r="S135" s="139">
        <v>0</v>
      </c>
      <c r="T135" s="139">
        <f>S135*H135</f>
        <v>0</v>
      </c>
      <c r="U135" s="140" t="s">
        <v>1</v>
      </c>
      <c r="AR135" s="141" t="s">
        <v>130</v>
      </c>
      <c r="AT135" s="141" t="s">
        <v>125</v>
      </c>
      <c r="AU135" s="141" t="s">
        <v>88</v>
      </c>
      <c r="AY135" s="16" t="s">
        <v>123</v>
      </c>
      <c r="BE135" s="142">
        <f>IF(N135="základní",J135,0)</f>
        <v>0</v>
      </c>
      <c r="BF135" s="142">
        <f>IF(N135="snížená",J135,0)</f>
        <v>0</v>
      </c>
      <c r="BG135" s="142">
        <f>IF(N135="zákl. přenesená",J135,0)</f>
        <v>0</v>
      </c>
      <c r="BH135" s="142">
        <f>IF(N135="sníž. přenesená",J135,0)</f>
        <v>0</v>
      </c>
      <c r="BI135" s="142">
        <f>IF(N135="nulová",J135,0)</f>
        <v>0</v>
      </c>
      <c r="BJ135" s="16" t="s">
        <v>86</v>
      </c>
      <c r="BK135" s="142">
        <f>ROUND(I135*H135,2)</f>
        <v>0</v>
      </c>
      <c r="BL135" s="16" t="s">
        <v>130</v>
      </c>
      <c r="BM135" s="141" t="s">
        <v>300</v>
      </c>
    </row>
    <row r="136" spans="2:65" s="12" customFormat="1" ht="11.25">
      <c r="B136" s="143"/>
      <c r="D136" s="144" t="s">
        <v>132</v>
      </c>
      <c r="E136" s="145" t="s">
        <v>1</v>
      </c>
      <c r="F136" s="146" t="s">
        <v>301</v>
      </c>
      <c r="H136" s="147">
        <v>17.64</v>
      </c>
      <c r="I136" s="148"/>
      <c r="L136" s="143"/>
      <c r="M136" s="149"/>
      <c r="U136" s="150"/>
      <c r="AT136" s="145" t="s">
        <v>132</v>
      </c>
      <c r="AU136" s="145" t="s">
        <v>88</v>
      </c>
      <c r="AV136" s="12" t="s">
        <v>88</v>
      </c>
      <c r="AW136" s="12" t="s">
        <v>34</v>
      </c>
      <c r="AX136" s="12" t="s">
        <v>86</v>
      </c>
      <c r="AY136" s="145" t="s">
        <v>123</v>
      </c>
    </row>
    <row r="137" spans="2:65" s="11" customFormat="1" ht="22.9" customHeight="1">
      <c r="B137" s="118"/>
      <c r="D137" s="119" t="s">
        <v>77</v>
      </c>
      <c r="E137" s="128" t="s">
        <v>88</v>
      </c>
      <c r="F137" s="128" t="s">
        <v>157</v>
      </c>
      <c r="I137" s="121"/>
      <c r="J137" s="129">
        <f>BK137</f>
        <v>0</v>
      </c>
      <c r="L137" s="118"/>
      <c r="M137" s="123"/>
      <c r="P137" s="124">
        <f>SUM(P138:P145)</f>
        <v>0</v>
      </c>
      <c r="R137" s="124">
        <f>SUM(R138:R145)</f>
        <v>98.481269879999999</v>
      </c>
      <c r="T137" s="124">
        <f>SUM(T138:T145)</f>
        <v>0</v>
      </c>
      <c r="U137" s="125"/>
      <c r="AR137" s="119" t="s">
        <v>86</v>
      </c>
      <c r="AT137" s="126" t="s">
        <v>77</v>
      </c>
      <c r="AU137" s="126" t="s">
        <v>86</v>
      </c>
      <c r="AY137" s="119" t="s">
        <v>123</v>
      </c>
      <c r="BK137" s="127">
        <f>SUM(BK138:BK145)</f>
        <v>0</v>
      </c>
    </row>
    <row r="138" spans="2:65" s="1" customFormat="1" ht="16.5" customHeight="1">
      <c r="B138" s="31"/>
      <c r="C138" s="130" t="s">
        <v>152</v>
      </c>
      <c r="D138" s="130" t="s">
        <v>125</v>
      </c>
      <c r="E138" s="131" t="s">
        <v>302</v>
      </c>
      <c r="F138" s="132" t="s">
        <v>303</v>
      </c>
      <c r="G138" s="133" t="s">
        <v>232</v>
      </c>
      <c r="H138" s="134">
        <v>39.204000000000001</v>
      </c>
      <c r="I138" s="135"/>
      <c r="J138" s="136">
        <f>ROUND(I138*H138,2)</f>
        <v>0</v>
      </c>
      <c r="K138" s="132" t="s">
        <v>129</v>
      </c>
      <c r="L138" s="31"/>
      <c r="M138" s="137" t="s">
        <v>1</v>
      </c>
      <c r="N138" s="138" t="s">
        <v>43</v>
      </c>
      <c r="P138" s="139">
        <f>O138*H138</f>
        <v>0</v>
      </c>
      <c r="Q138" s="139">
        <v>2.5018699999999998</v>
      </c>
      <c r="R138" s="139">
        <f>Q138*H138</f>
        <v>98.083311479999992</v>
      </c>
      <c r="S138" s="139">
        <v>0</v>
      </c>
      <c r="T138" s="139">
        <f>S138*H138</f>
        <v>0</v>
      </c>
      <c r="U138" s="140" t="s">
        <v>1</v>
      </c>
      <c r="AR138" s="141" t="s">
        <v>130</v>
      </c>
      <c r="AT138" s="141" t="s">
        <v>125</v>
      </c>
      <c r="AU138" s="141" t="s">
        <v>88</v>
      </c>
      <c r="AY138" s="16" t="s">
        <v>123</v>
      </c>
      <c r="BE138" s="142">
        <f>IF(N138="základní",J138,0)</f>
        <v>0</v>
      </c>
      <c r="BF138" s="142">
        <f>IF(N138="snížená",J138,0)</f>
        <v>0</v>
      </c>
      <c r="BG138" s="142">
        <f>IF(N138="zákl. přenesená",J138,0)</f>
        <v>0</v>
      </c>
      <c r="BH138" s="142">
        <f>IF(N138="sníž. přenesená",J138,0)</f>
        <v>0</v>
      </c>
      <c r="BI138" s="142">
        <f>IF(N138="nulová",J138,0)</f>
        <v>0</v>
      </c>
      <c r="BJ138" s="16" t="s">
        <v>86</v>
      </c>
      <c r="BK138" s="142">
        <f>ROUND(I138*H138,2)</f>
        <v>0</v>
      </c>
      <c r="BL138" s="16" t="s">
        <v>130</v>
      </c>
      <c r="BM138" s="141" t="s">
        <v>304</v>
      </c>
    </row>
    <row r="139" spans="2:65" s="13" customFormat="1" ht="11.25">
      <c r="B139" s="151"/>
      <c r="D139" s="144" t="s">
        <v>132</v>
      </c>
      <c r="E139" s="152" t="s">
        <v>1</v>
      </c>
      <c r="F139" s="153" t="s">
        <v>305</v>
      </c>
      <c r="H139" s="152" t="s">
        <v>1</v>
      </c>
      <c r="I139" s="154"/>
      <c r="L139" s="151"/>
      <c r="M139" s="155"/>
      <c r="U139" s="156"/>
      <c r="AT139" s="152" t="s">
        <v>132</v>
      </c>
      <c r="AU139" s="152" t="s">
        <v>88</v>
      </c>
      <c r="AV139" s="13" t="s">
        <v>86</v>
      </c>
      <c r="AW139" s="13" t="s">
        <v>34</v>
      </c>
      <c r="AX139" s="13" t="s">
        <v>78</v>
      </c>
      <c r="AY139" s="152" t="s">
        <v>123</v>
      </c>
    </row>
    <row r="140" spans="2:65" s="12" customFormat="1" ht="11.25">
      <c r="B140" s="143"/>
      <c r="D140" s="144" t="s">
        <v>132</v>
      </c>
      <c r="E140" s="145" t="s">
        <v>1</v>
      </c>
      <c r="F140" s="146" t="s">
        <v>306</v>
      </c>
      <c r="H140" s="147">
        <v>39.204000000000001</v>
      </c>
      <c r="I140" s="148"/>
      <c r="L140" s="143"/>
      <c r="M140" s="149"/>
      <c r="U140" s="150"/>
      <c r="AT140" s="145" t="s">
        <v>132</v>
      </c>
      <c r="AU140" s="145" t="s">
        <v>88</v>
      </c>
      <c r="AV140" s="12" t="s">
        <v>88</v>
      </c>
      <c r="AW140" s="12" t="s">
        <v>34</v>
      </c>
      <c r="AX140" s="12" t="s">
        <v>86</v>
      </c>
      <c r="AY140" s="145" t="s">
        <v>123</v>
      </c>
    </row>
    <row r="141" spans="2:65" s="1" customFormat="1" ht="16.5" customHeight="1">
      <c r="B141" s="31"/>
      <c r="C141" s="130" t="s">
        <v>158</v>
      </c>
      <c r="D141" s="130" t="s">
        <v>125</v>
      </c>
      <c r="E141" s="131" t="s">
        <v>159</v>
      </c>
      <c r="F141" s="132" t="s">
        <v>307</v>
      </c>
      <c r="G141" s="133" t="s">
        <v>140</v>
      </c>
      <c r="H141" s="134">
        <v>43.2</v>
      </c>
      <c r="I141" s="135"/>
      <c r="J141" s="136">
        <f>ROUND(I141*H141,2)</f>
        <v>0</v>
      </c>
      <c r="K141" s="132" t="s">
        <v>1</v>
      </c>
      <c r="L141" s="31"/>
      <c r="M141" s="137" t="s">
        <v>1</v>
      </c>
      <c r="N141" s="138" t="s">
        <v>43</v>
      </c>
      <c r="P141" s="139">
        <f>O141*H141</f>
        <v>0</v>
      </c>
      <c r="Q141" s="139">
        <v>5.0000000000000001E-4</v>
      </c>
      <c r="R141" s="139">
        <f>Q141*H141</f>
        <v>2.1600000000000001E-2</v>
      </c>
      <c r="S141" s="139">
        <v>0</v>
      </c>
      <c r="T141" s="139">
        <f>S141*H141</f>
        <v>0</v>
      </c>
      <c r="U141" s="140" t="s">
        <v>1</v>
      </c>
      <c r="AR141" s="141" t="s">
        <v>130</v>
      </c>
      <c r="AT141" s="141" t="s">
        <v>125</v>
      </c>
      <c r="AU141" s="141" t="s">
        <v>88</v>
      </c>
      <c r="AY141" s="16" t="s">
        <v>123</v>
      </c>
      <c r="BE141" s="142">
        <f>IF(N141="základní",J141,0)</f>
        <v>0</v>
      </c>
      <c r="BF141" s="142">
        <f>IF(N141="snížená",J141,0)</f>
        <v>0</v>
      </c>
      <c r="BG141" s="142">
        <f>IF(N141="zákl. přenesená",J141,0)</f>
        <v>0</v>
      </c>
      <c r="BH141" s="142">
        <f>IF(N141="sníž. přenesená",J141,0)</f>
        <v>0</v>
      </c>
      <c r="BI141" s="142">
        <f>IF(N141="nulová",J141,0)</f>
        <v>0</v>
      </c>
      <c r="BJ141" s="16" t="s">
        <v>86</v>
      </c>
      <c r="BK141" s="142">
        <f>ROUND(I141*H141,2)</f>
        <v>0</v>
      </c>
      <c r="BL141" s="16" t="s">
        <v>130</v>
      </c>
      <c r="BM141" s="141" t="s">
        <v>308</v>
      </c>
    </row>
    <row r="142" spans="2:65" s="12" customFormat="1" ht="11.25">
      <c r="B142" s="143"/>
      <c r="D142" s="144" t="s">
        <v>132</v>
      </c>
      <c r="E142" s="145" t="s">
        <v>1</v>
      </c>
      <c r="F142" s="146" t="s">
        <v>309</v>
      </c>
      <c r="H142" s="147">
        <v>43.2</v>
      </c>
      <c r="I142" s="148"/>
      <c r="L142" s="143"/>
      <c r="M142" s="149"/>
      <c r="U142" s="150"/>
      <c r="AT142" s="145" t="s">
        <v>132</v>
      </c>
      <c r="AU142" s="145" t="s">
        <v>88</v>
      </c>
      <c r="AV142" s="12" t="s">
        <v>88</v>
      </c>
      <c r="AW142" s="12" t="s">
        <v>34</v>
      </c>
      <c r="AX142" s="12" t="s">
        <v>86</v>
      </c>
      <c r="AY142" s="145" t="s">
        <v>123</v>
      </c>
    </row>
    <row r="143" spans="2:65" s="1" customFormat="1" ht="16.5" customHeight="1">
      <c r="B143" s="31"/>
      <c r="C143" s="130" t="s">
        <v>164</v>
      </c>
      <c r="D143" s="130" t="s">
        <v>125</v>
      </c>
      <c r="E143" s="131" t="s">
        <v>310</v>
      </c>
      <c r="F143" s="132" t="s">
        <v>311</v>
      </c>
      <c r="G143" s="133" t="s">
        <v>128</v>
      </c>
      <c r="H143" s="134">
        <v>142.56</v>
      </c>
      <c r="I143" s="135"/>
      <c r="J143" s="136">
        <f>ROUND(I143*H143,2)</f>
        <v>0</v>
      </c>
      <c r="K143" s="132" t="s">
        <v>129</v>
      </c>
      <c r="L143" s="31"/>
      <c r="M143" s="137" t="s">
        <v>1</v>
      </c>
      <c r="N143" s="138" t="s">
        <v>43</v>
      </c>
      <c r="P143" s="139">
        <f>O143*H143</f>
        <v>0</v>
      </c>
      <c r="Q143" s="139">
        <v>2.64E-3</v>
      </c>
      <c r="R143" s="139">
        <f>Q143*H143</f>
        <v>0.37635839999999998</v>
      </c>
      <c r="S143" s="139">
        <v>0</v>
      </c>
      <c r="T143" s="139">
        <f>S143*H143</f>
        <v>0</v>
      </c>
      <c r="U143" s="140" t="s">
        <v>1</v>
      </c>
      <c r="AR143" s="141" t="s">
        <v>130</v>
      </c>
      <c r="AT143" s="141" t="s">
        <v>125</v>
      </c>
      <c r="AU143" s="141" t="s">
        <v>88</v>
      </c>
      <c r="AY143" s="16" t="s">
        <v>123</v>
      </c>
      <c r="BE143" s="142">
        <f>IF(N143="základní",J143,0)</f>
        <v>0</v>
      </c>
      <c r="BF143" s="142">
        <f>IF(N143="snížená",J143,0)</f>
        <v>0</v>
      </c>
      <c r="BG143" s="142">
        <f>IF(N143="zákl. přenesená",J143,0)</f>
        <v>0</v>
      </c>
      <c r="BH143" s="142">
        <f>IF(N143="sníž. přenesená",J143,0)</f>
        <v>0</v>
      </c>
      <c r="BI143" s="142">
        <f>IF(N143="nulová",J143,0)</f>
        <v>0</v>
      </c>
      <c r="BJ143" s="16" t="s">
        <v>86</v>
      </c>
      <c r="BK143" s="142">
        <f>ROUND(I143*H143,2)</f>
        <v>0</v>
      </c>
      <c r="BL143" s="16" t="s">
        <v>130</v>
      </c>
      <c r="BM143" s="141" t="s">
        <v>312</v>
      </c>
    </row>
    <row r="144" spans="2:65" s="12" customFormat="1" ht="11.25">
      <c r="B144" s="143"/>
      <c r="D144" s="144" t="s">
        <v>132</v>
      </c>
      <c r="E144" s="145" t="s">
        <v>1</v>
      </c>
      <c r="F144" s="146" t="s">
        <v>313</v>
      </c>
      <c r="H144" s="147">
        <v>142.56</v>
      </c>
      <c r="I144" s="148"/>
      <c r="L144" s="143"/>
      <c r="M144" s="149"/>
      <c r="U144" s="150"/>
      <c r="AT144" s="145" t="s">
        <v>132</v>
      </c>
      <c r="AU144" s="145" t="s">
        <v>88</v>
      </c>
      <c r="AV144" s="12" t="s">
        <v>88</v>
      </c>
      <c r="AW144" s="12" t="s">
        <v>34</v>
      </c>
      <c r="AX144" s="12" t="s">
        <v>86</v>
      </c>
      <c r="AY144" s="145" t="s">
        <v>123</v>
      </c>
    </row>
    <row r="145" spans="2:65" s="1" customFormat="1" ht="16.5" customHeight="1">
      <c r="B145" s="31"/>
      <c r="C145" s="130" t="s">
        <v>168</v>
      </c>
      <c r="D145" s="130" t="s">
        <v>125</v>
      </c>
      <c r="E145" s="131" t="s">
        <v>314</v>
      </c>
      <c r="F145" s="132" t="s">
        <v>315</v>
      </c>
      <c r="G145" s="133" t="s">
        <v>128</v>
      </c>
      <c r="H145" s="134">
        <v>142.56</v>
      </c>
      <c r="I145" s="135"/>
      <c r="J145" s="136">
        <f>ROUND(I145*H145,2)</f>
        <v>0</v>
      </c>
      <c r="K145" s="132" t="s">
        <v>129</v>
      </c>
      <c r="L145" s="31"/>
      <c r="M145" s="137" t="s">
        <v>1</v>
      </c>
      <c r="N145" s="138" t="s">
        <v>43</v>
      </c>
      <c r="P145" s="139">
        <f>O145*H145</f>
        <v>0</v>
      </c>
      <c r="Q145" s="139">
        <v>0</v>
      </c>
      <c r="R145" s="139">
        <f>Q145*H145</f>
        <v>0</v>
      </c>
      <c r="S145" s="139">
        <v>0</v>
      </c>
      <c r="T145" s="139">
        <f>S145*H145</f>
        <v>0</v>
      </c>
      <c r="U145" s="140" t="s">
        <v>1</v>
      </c>
      <c r="AR145" s="141" t="s">
        <v>130</v>
      </c>
      <c r="AT145" s="141" t="s">
        <v>125</v>
      </c>
      <c r="AU145" s="141" t="s">
        <v>88</v>
      </c>
      <c r="AY145" s="16" t="s">
        <v>123</v>
      </c>
      <c r="BE145" s="142">
        <f>IF(N145="základní",J145,0)</f>
        <v>0</v>
      </c>
      <c r="BF145" s="142">
        <f>IF(N145="snížená",J145,0)</f>
        <v>0</v>
      </c>
      <c r="BG145" s="142">
        <f>IF(N145="zákl. přenesená",J145,0)</f>
        <v>0</v>
      </c>
      <c r="BH145" s="142">
        <f>IF(N145="sníž. přenesená",J145,0)</f>
        <v>0</v>
      </c>
      <c r="BI145" s="142">
        <f>IF(N145="nulová",J145,0)</f>
        <v>0</v>
      </c>
      <c r="BJ145" s="16" t="s">
        <v>86</v>
      </c>
      <c r="BK145" s="142">
        <f>ROUND(I145*H145,2)</f>
        <v>0</v>
      </c>
      <c r="BL145" s="16" t="s">
        <v>130</v>
      </c>
      <c r="BM145" s="141" t="s">
        <v>316</v>
      </c>
    </row>
    <row r="146" spans="2:65" s="11" customFormat="1" ht="22.9" customHeight="1">
      <c r="B146" s="118"/>
      <c r="D146" s="119" t="s">
        <v>77</v>
      </c>
      <c r="E146" s="128" t="s">
        <v>137</v>
      </c>
      <c r="F146" s="128" t="s">
        <v>317</v>
      </c>
      <c r="I146" s="121"/>
      <c r="J146" s="129">
        <f>BK146</f>
        <v>0</v>
      </c>
      <c r="L146" s="118"/>
      <c r="M146" s="123"/>
      <c r="P146" s="124">
        <f>SUM(P147:P163)</f>
        <v>0</v>
      </c>
      <c r="R146" s="124">
        <f>SUM(R147:R163)</f>
        <v>3.7585929</v>
      </c>
      <c r="T146" s="124">
        <f>SUM(T147:T163)</f>
        <v>0</v>
      </c>
      <c r="U146" s="125"/>
      <c r="AR146" s="119" t="s">
        <v>86</v>
      </c>
      <c r="AT146" s="126" t="s">
        <v>77</v>
      </c>
      <c r="AU146" s="126" t="s">
        <v>86</v>
      </c>
      <c r="AY146" s="119" t="s">
        <v>123</v>
      </c>
      <c r="BK146" s="127">
        <f>SUM(BK147:BK163)</f>
        <v>0</v>
      </c>
    </row>
    <row r="147" spans="2:65" s="1" customFormat="1" ht="24.2" customHeight="1">
      <c r="B147" s="31"/>
      <c r="C147" s="130" t="s">
        <v>172</v>
      </c>
      <c r="D147" s="130" t="s">
        <v>125</v>
      </c>
      <c r="E147" s="131" t="s">
        <v>318</v>
      </c>
      <c r="F147" s="132" t="s">
        <v>319</v>
      </c>
      <c r="G147" s="133" t="s">
        <v>217</v>
      </c>
      <c r="H147" s="134">
        <v>36</v>
      </c>
      <c r="I147" s="135"/>
      <c r="J147" s="136">
        <f>ROUND(I147*H147,2)</f>
        <v>0</v>
      </c>
      <c r="K147" s="132" t="s">
        <v>1</v>
      </c>
      <c r="L147" s="31"/>
      <c r="M147" s="137" t="s">
        <v>1</v>
      </c>
      <c r="N147" s="138" t="s">
        <v>43</v>
      </c>
      <c r="P147" s="139">
        <f>O147*H147</f>
        <v>0</v>
      </c>
      <c r="Q147" s="139">
        <v>7.0200000000000002E-3</v>
      </c>
      <c r="R147" s="139">
        <f>Q147*H147</f>
        <v>0.25272</v>
      </c>
      <c r="S147" s="139">
        <v>0</v>
      </c>
      <c r="T147" s="139">
        <f>S147*H147</f>
        <v>0</v>
      </c>
      <c r="U147" s="140" t="s">
        <v>1</v>
      </c>
      <c r="AR147" s="141" t="s">
        <v>130</v>
      </c>
      <c r="AT147" s="141" t="s">
        <v>125</v>
      </c>
      <c r="AU147" s="141" t="s">
        <v>88</v>
      </c>
      <c r="AY147" s="16" t="s">
        <v>123</v>
      </c>
      <c r="BE147" s="142">
        <f>IF(N147="základní",J147,0)</f>
        <v>0</v>
      </c>
      <c r="BF147" s="142">
        <f>IF(N147="snížená",J147,0)</f>
        <v>0</v>
      </c>
      <c r="BG147" s="142">
        <f>IF(N147="zákl. přenesená",J147,0)</f>
        <v>0</v>
      </c>
      <c r="BH147" s="142">
        <f>IF(N147="sníž. přenesená",J147,0)</f>
        <v>0</v>
      </c>
      <c r="BI147" s="142">
        <f>IF(N147="nulová",J147,0)</f>
        <v>0</v>
      </c>
      <c r="BJ147" s="16" t="s">
        <v>86</v>
      </c>
      <c r="BK147" s="142">
        <f>ROUND(I147*H147,2)</f>
        <v>0</v>
      </c>
      <c r="BL147" s="16" t="s">
        <v>130</v>
      </c>
      <c r="BM147" s="141" t="s">
        <v>320</v>
      </c>
    </row>
    <row r="148" spans="2:65" s="1" customFormat="1" ht="37.9" customHeight="1">
      <c r="B148" s="31"/>
      <c r="C148" s="164" t="s">
        <v>177</v>
      </c>
      <c r="D148" s="164" t="s">
        <v>225</v>
      </c>
      <c r="E148" s="165" t="s">
        <v>321</v>
      </c>
      <c r="F148" s="166" t="s">
        <v>322</v>
      </c>
      <c r="G148" s="167" t="s">
        <v>217</v>
      </c>
      <c r="H148" s="168">
        <v>32</v>
      </c>
      <c r="I148" s="169"/>
      <c r="J148" s="170">
        <f>ROUND(I148*H148,2)</f>
        <v>0</v>
      </c>
      <c r="K148" s="166" t="s">
        <v>1</v>
      </c>
      <c r="L148" s="171"/>
      <c r="M148" s="172" t="s">
        <v>1</v>
      </c>
      <c r="N148" s="173" t="s">
        <v>43</v>
      </c>
      <c r="P148" s="139">
        <f>O148*H148</f>
        <v>0</v>
      </c>
      <c r="Q148" s="139">
        <v>1.4E-2</v>
      </c>
      <c r="R148" s="139">
        <f>Q148*H148</f>
        <v>0.44800000000000001</v>
      </c>
      <c r="S148" s="139">
        <v>0</v>
      </c>
      <c r="T148" s="139">
        <f>S148*H148</f>
        <v>0</v>
      </c>
      <c r="U148" s="140" t="s">
        <v>1</v>
      </c>
      <c r="AR148" s="141" t="s">
        <v>164</v>
      </c>
      <c r="AT148" s="141" t="s">
        <v>225</v>
      </c>
      <c r="AU148" s="141" t="s">
        <v>88</v>
      </c>
      <c r="AY148" s="16" t="s">
        <v>123</v>
      </c>
      <c r="BE148" s="142">
        <f>IF(N148="základní",J148,0)</f>
        <v>0</v>
      </c>
      <c r="BF148" s="142">
        <f>IF(N148="snížená",J148,0)</f>
        <v>0</v>
      </c>
      <c r="BG148" s="142">
        <f>IF(N148="zákl. přenesená",J148,0)</f>
        <v>0</v>
      </c>
      <c r="BH148" s="142">
        <f>IF(N148="sníž. přenesená",J148,0)</f>
        <v>0</v>
      </c>
      <c r="BI148" s="142">
        <f>IF(N148="nulová",J148,0)</f>
        <v>0</v>
      </c>
      <c r="BJ148" s="16" t="s">
        <v>86</v>
      </c>
      <c r="BK148" s="142">
        <f>ROUND(I148*H148,2)</f>
        <v>0</v>
      </c>
      <c r="BL148" s="16" t="s">
        <v>130</v>
      </c>
      <c r="BM148" s="141" t="s">
        <v>323</v>
      </c>
    </row>
    <row r="149" spans="2:65" s="1" customFormat="1" ht="37.9" customHeight="1">
      <c r="B149" s="31"/>
      <c r="C149" s="164" t="s">
        <v>181</v>
      </c>
      <c r="D149" s="164" t="s">
        <v>225</v>
      </c>
      <c r="E149" s="165" t="s">
        <v>324</v>
      </c>
      <c r="F149" s="166" t="s">
        <v>325</v>
      </c>
      <c r="G149" s="167" t="s">
        <v>217</v>
      </c>
      <c r="H149" s="168">
        <v>4</v>
      </c>
      <c r="I149" s="169"/>
      <c r="J149" s="170">
        <f>ROUND(I149*H149,2)</f>
        <v>0</v>
      </c>
      <c r="K149" s="166" t="s">
        <v>1</v>
      </c>
      <c r="L149" s="171"/>
      <c r="M149" s="172" t="s">
        <v>1</v>
      </c>
      <c r="N149" s="173" t="s">
        <v>43</v>
      </c>
      <c r="P149" s="139">
        <f>O149*H149</f>
        <v>0</v>
      </c>
      <c r="Q149" s="139">
        <v>1.4E-2</v>
      </c>
      <c r="R149" s="139">
        <f>Q149*H149</f>
        <v>5.6000000000000001E-2</v>
      </c>
      <c r="S149" s="139">
        <v>0</v>
      </c>
      <c r="T149" s="139">
        <f>S149*H149</f>
        <v>0</v>
      </c>
      <c r="U149" s="140" t="s">
        <v>1</v>
      </c>
      <c r="AR149" s="141" t="s">
        <v>164</v>
      </c>
      <c r="AT149" s="141" t="s">
        <v>225</v>
      </c>
      <c r="AU149" s="141" t="s">
        <v>88</v>
      </c>
      <c r="AY149" s="16" t="s">
        <v>123</v>
      </c>
      <c r="BE149" s="142">
        <f>IF(N149="základní",J149,0)</f>
        <v>0</v>
      </c>
      <c r="BF149" s="142">
        <f>IF(N149="snížená",J149,0)</f>
        <v>0</v>
      </c>
      <c r="BG149" s="142">
        <f>IF(N149="zákl. přenesená",J149,0)</f>
        <v>0</v>
      </c>
      <c r="BH149" s="142">
        <f>IF(N149="sníž. přenesená",J149,0)</f>
        <v>0</v>
      </c>
      <c r="BI149" s="142">
        <f>IF(N149="nulová",J149,0)</f>
        <v>0</v>
      </c>
      <c r="BJ149" s="16" t="s">
        <v>86</v>
      </c>
      <c r="BK149" s="142">
        <f>ROUND(I149*H149,2)</f>
        <v>0</v>
      </c>
      <c r="BL149" s="16" t="s">
        <v>130</v>
      </c>
      <c r="BM149" s="141" t="s">
        <v>326</v>
      </c>
    </row>
    <row r="150" spans="2:65" s="1" customFormat="1" ht="24.2" customHeight="1">
      <c r="B150" s="31"/>
      <c r="C150" s="164" t="s">
        <v>192</v>
      </c>
      <c r="D150" s="164" t="s">
        <v>225</v>
      </c>
      <c r="E150" s="165" t="s">
        <v>327</v>
      </c>
      <c r="F150" s="166" t="s">
        <v>328</v>
      </c>
      <c r="G150" s="167" t="s">
        <v>217</v>
      </c>
      <c r="H150" s="168">
        <v>42</v>
      </c>
      <c r="I150" s="169"/>
      <c r="J150" s="170">
        <f>ROUND(I150*H150,2)</f>
        <v>0</v>
      </c>
      <c r="K150" s="166" t="s">
        <v>1</v>
      </c>
      <c r="L150" s="171"/>
      <c r="M150" s="172" t="s">
        <v>1</v>
      </c>
      <c r="N150" s="173" t="s">
        <v>43</v>
      </c>
      <c r="P150" s="139">
        <f>O150*H150</f>
        <v>0</v>
      </c>
      <c r="Q150" s="139">
        <v>1.4E-2</v>
      </c>
      <c r="R150" s="139">
        <f>Q150*H150</f>
        <v>0.58799999999999997</v>
      </c>
      <c r="S150" s="139">
        <v>0</v>
      </c>
      <c r="T150" s="139">
        <f>S150*H150</f>
        <v>0</v>
      </c>
      <c r="U150" s="140" t="s">
        <v>1</v>
      </c>
      <c r="AR150" s="141" t="s">
        <v>164</v>
      </c>
      <c r="AT150" s="141" t="s">
        <v>225</v>
      </c>
      <c r="AU150" s="141" t="s">
        <v>88</v>
      </c>
      <c r="AY150" s="16" t="s">
        <v>123</v>
      </c>
      <c r="BE150" s="142">
        <f>IF(N150="základní",J150,0)</f>
        <v>0</v>
      </c>
      <c r="BF150" s="142">
        <f>IF(N150="snížená",J150,0)</f>
        <v>0</v>
      </c>
      <c r="BG150" s="142">
        <f>IF(N150="zákl. přenesená",J150,0)</f>
        <v>0</v>
      </c>
      <c r="BH150" s="142">
        <f>IF(N150="sníž. přenesená",J150,0)</f>
        <v>0</v>
      </c>
      <c r="BI150" s="142">
        <f>IF(N150="nulová",J150,0)</f>
        <v>0</v>
      </c>
      <c r="BJ150" s="16" t="s">
        <v>86</v>
      </c>
      <c r="BK150" s="142">
        <f>ROUND(I150*H150,2)</f>
        <v>0</v>
      </c>
      <c r="BL150" s="16" t="s">
        <v>130</v>
      </c>
      <c r="BM150" s="141" t="s">
        <v>329</v>
      </c>
    </row>
    <row r="151" spans="2:65" s="12" customFormat="1" ht="11.25">
      <c r="B151" s="143"/>
      <c r="D151" s="144" t="s">
        <v>132</v>
      </c>
      <c r="E151" s="145" t="s">
        <v>1</v>
      </c>
      <c r="F151" s="146" t="s">
        <v>330</v>
      </c>
      <c r="H151" s="147">
        <v>42</v>
      </c>
      <c r="I151" s="148"/>
      <c r="L151" s="143"/>
      <c r="M151" s="149"/>
      <c r="U151" s="150"/>
      <c r="AT151" s="145" t="s">
        <v>132</v>
      </c>
      <c r="AU151" s="145" t="s">
        <v>88</v>
      </c>
      <c r="AV151" s="12" t="s">
        <v>88</v>
      </c>
      <c r="AW151" s="12" t="s">
        <v>34</v>
      </c>
      <c r="AX151" s="12" t="s">
        <v>86</v>
      </c>
      <c r="AY151" s="145" t="s">
        <v>123</v>
      </c>
    </row>
    <row r="152" spans="2:65" s="1" customFormat="1" ht="24.2" customHeight="1">
      <c r="B152" s="31"/>
      <c r="C152" s="130" t="s">
        <v>198</v>
      </c>
      <c r="D152" s="130" t="s">
        <v>125</v>
      </c>
      <c r="E152" s="131" t="s">
        <v>331</v>
      </c>
      <c r="F152" s="132" t="s">
        <v>332</v>
      </c>
      <c r="G152" s="133" t="s">
        <v>217</v>
      </c>
      <c r="H152" s="134">
        <v>2</v>
      </c>
      <c r="I152" s="135"/>
      <c r="J152" s="136">
        <f>ROUND(I152*H152,2)</f>
        <v>0</v>
      </c>
      <c r="K152" s="132" t="s">
        <v>129</v>
      </c>
      <c r="L152" s="31"/>
      <c r="M152" s="137" t="s">
        <v>1</v>
      </c>
      <c r="N152" s="138" t="s">
        <v>43</v>
      </c>
      <c r="P152" s="139">
        <f>O152*H152</f>
        <v>0</v>
      </c>
      <c r="Q152" s="139">
        <v>0</v>
      </c>
      <c r="R152" s="139">
        <f>Q152*H152</f>
        <v>0</v>
      </c>
      <c r="S152" s="139">
        <v>0</v>
      </c>
      <c r="T152" s="139">
        <f>S152*H152</f>
        <v>0</v>
      </c>
      <c r="U152" s="140" t="s">
        <v>1</v>
      </c>
      <c r="AR152" s="141" t="s">
        <v>130</v>
      </c>
      <c r="AT152" s="141" t="s">
        <v>125</v>
      </c>
      <c r="AU152" s="141" t="s">
        <v>88</v>
      </c>
      <c r="AY152" s="16" t="s">
        <v>123</v>
      </c>
      <c r="BE152" s="142">
        <f>IF(N152="základní",J152,0)</f>
        <v>0</v>
      </c>
      <c r="BF152" s="142">
        <f>IF(N152="snížená",J152,0)</f>
        <v>0</v>
      </c>
      <c r="BG152" s="142">
        <f>IF(N152="zákl. přenesená",J152,0)</f>
        <v>0</v>
      </c>
      <c r="BH152" s="142">
        <f>IF(N152="sníž. přenesená",J152,0)</f>
        <v>0</v>
      </c>
      <c r="BI152" s="142">
        <f>IF(N152="nulová",J152,0)</f>
        <v>0</v>
      </c>
      <c r="BJ152" s="16" t="s">
        <v>86</v>
      </c>
      <c r="BK152" s="142">
        <f>ROUND(I152*H152,2)</f>
        <v>0</v>
      </c>
      <c r="BL152" s="16" t="s">
        <v>130</v>
      </c>
      <c r="BM152" s="141" t="s">
        <v>333</v>
      </c>
    </row>
    <row r="153" spans="2:65" s="1" customFormat="1" ht="24.2" customHeight="1">
      <c r="B153" s="31"/>
      <c r="C153" s="164" t="s">
        <v>8</v>
      </c>
      <c r="D153" s="164" t="s">
        <v>225</v>
      </c>
      <c r="E153" s="165" t="s">
        <v>334</v>
      </c>
      <c r="F153" s="166" t="s">
        <v>335</v>
      </c>
      <c r="G153" s="167" t="s">
        <v>217</v>
      </c>
      <c r="H153" s="168">
        <v>2</v>
      </c>
      <c r="I153" s="169"/>
      <c r="J153" s="170">
        <f>ROUND(I153*H153,2)</f>
        <v>0</v>
      </c>
      <c r="K153" s="166" t="s">
        <v>1</v>
      </c>
      <c r="L153" s="171"/>
      <c r="M153" s="172" t="s">
        <v>1</v>
      </c>
      <c r="N153" s="173" t="s">
        <v>43</v>
      </c>
      <c r="P153" s="139">
        <f>O153*H153</f>
        <v>0</v>
      </c>
      <c r="Q153" s="139">
        <v>7.8799999999999995E-2</v>
      </c>
      <c r="R153" s="139">
        <f>Q153*H153</f>
        <v>0.15759999999999999</v>
      </c>
      <c r="S153" s="139">
        <v>0</v>
      </c>
      <c r="T153" s="139">
        <f>S153*H153</f>
        <v>0</v>
      </c>
      <c r="U153" s="140" t="s">
        <v>1</v>
      </c>
      <c r="AR153" s="141" t="s">
        <v>164</v>
      </c>
      <c r="AT153" s="141" t="s">
        <v>225</v>
      </c>
      <c r="AU153" s="141" t="s">
        <v>88</v>
      </c>
      <c r="AY153" s="16" t="s">
        <v>123</v>
      </c>
      <c r="BE153" s="142">
        <f>IF(N153="základní",J153,0)</f>
        <v>0</v>
      </c>
      <c r="BF153" s="142">
        <f>IF(N153="snížená",J153,0)</f>
        <v>0</v>
      </c>
      <c r="BG153" s="142">
        <f>IF(N153="zákl. přenesená",J153,0)</f>
        <v>0</v>
      </c>
      <c r="BH153" s="142">
        <f>IF(N153="sníž. přenesená",J153,0)</f>
        <v>0</v>
      </c>
      <c r="BI153" s="142">
        <f>IF(N153="nulová",J153,0)</f>
        <v>0</v>
      </c>
      <c r="BJ153" s="16" t="s">
        <v>86</v>
      </c>
      <c r="BK153" s="142">
        <f>ROUND(I153*H153,2)</f>
        <v>0</v>
      </c>
      <c r="BL153" s="16" t="s">
        <v>130</v>
      </c>
      <c r="BM153" s="141" t="s">
        <v>336</v>
      </c>
    </row>
    <row r="154" spans="2:65" s="1" customFormat="1" ht="24.2" customHeight="1">
      <c r="B154" s="31"/>
      <c r="C154" s="130" t="s">
        <v>206</v>
      </c>
      <c r="D154" s="130" t="s">
        <v>125</v>
      </c>
      <c r="E154" s="131" t="s">
        <v>337</v>
      </c>
      <c r="F154" s="132" t="s">
        <v>338</v>
      </c>
      <c r="G154" s="133" t="s">
        <v>128</v>
      </c>
      <c r="H154" s="134">
        <v>305.31200000000001</v>
      </c>
      <c r="I154" s="135"/>
      <c r="J154" s="136">
        <f>ROUND(I154*H154,2)</f>
        <v>0</v>
      </c>
      <c r="K154" s="132" t="s">
        <v>1</v>
      </c>
      <c r="L154" s="31"/>
      <c r="M154" s="137" t="s">
        <v>1</v>
      </c>
      <c r="N154" s="138" t="s">
        <v>43</v>
      </c>
      <c r="P154" s="139">
        <f>O154*H154</f>
        <v>0</v>
      </c>
      <c r="Q154" s="139">
        <v>0</v>
      </c>
      <c r="R154" s="139">
        <f>Q154*H154</f>
        <v>0</v>
      </c>
      <c r="S154" s="139">
        <v>0</v>
      </c>
      <c r="T154" s="139">
        <f>S154*H154</f>
        <v>0</v>
      </c>
      <c r="U154" s="140" t="s">
        <v>1</v>
      </c>
      <c r="AR154" s="141" t="s">
        <v>130</v>
      </c>
      <c r="AT154" s="141" t="s">
        <v>125</v>
      </c>
      <c r="AU154" s="141" t="s">
        <v>88</v>
      </c>
      <c r="AY154" s="16" t="s">
        <v>123</v>
      </c>
      <c r="BE154" s="142">
        <f>IF(N154="základní",J154,0)</f>
        <v>0</v>
      </c>
      <c r="BF154" s="142">
        <f>IF(N154="snížená",J154,0)</f>
        <v>0</v>
      </c>
      <c r="BG154" s="142">
        <f>IF(N154="zákl. přenesená",J154,0)</f>
        <v>0</v>
      </c>
      <c r="BH154" s="142">
        <f>IF(N154="sníž. přenesená",J154,0)</f>
        <v>0</v>
      </c>
      <c r="BI154" s="142">
        <f>IF(N154="nulová",J154,0)</f>
        <v>0</v>
      </c>
      <c r="BJ154" s="16" t="s">
        <v>86</v>
      </c>
      <c r="BK154" s="142">
        <f>ROUND(I154*H154,2)</f>
        <v>0</v>
      </c>
      <c r="BL154" s="16" t="s">
        <v>130</v>
      </c>
      <c r="BM154" s="141" t="s">
        <v>339</v>
      </c>
    </row>
    <row r="155" spans="2:65" s="12" customFormat="1" ht="11.25">
      <c r="B155" s="143"/>
      <c r="D155" s="144" t="s">
        <v>132</v>
      </c>
      <c r="E155" s="145" t="s">
        <v>1</v>
      </c>
      <c r="F155" s="146" t="s">
        <v>340</v>
      </c>
      <c r="H155" s="147">
        <v>305.31200000000001</v>
      </c>
      <c r="I155" s="148"/>
      <c r="L155" s="143"/>
      <c r="M155" s="149"/>
      <c r="U155" s="150"/>
      <c r="AT155" s="145" t="s">
        <v>132</v>
      </c>
      <c r="AU155" s="145" t="s">
        <v>88</v>
      </c>
      <c r="AV155" s="12" t="s">
        <v>88</v>
      </c>
      <c r="AW155" s="12" t="s">
        <v>34</v>
      </c>
      <c r="AX155" s="12" t="s">
        <v>86</v>
      </c>
      <c r="AY155" s="145" t="s">
        <v>123</v>
      </c>
    </row>
    <row r="156" spans="2:65" s="1" customFormat="1" ht="24.2" customHeight="1">
      <c r="B156" s="31"/>
      <c r="C156" s="164" t="s">
        <v>210</v>
      </c>
      <c r="D156" s="164" t="s">
        <v>225</v>
      </c>
      <c r="E156" s="165" t="s">
        <v>341</v>
      </c>
      <c r="F156" s="166" t="s">
        <v>342</v>
      </c>
      <c r="G156" s="167" t="s">
        <v>128</v>
      </c>
      <c r="H156" s="168">
        <v>335.84300000000002</v>
      </c>
      <c r="I156" s="169"/>
      <c r="J156" s="170">
        <f>ROUND(I156*H156,2)</f>
        <v>0</v>
      </c>
      <c r="K156" s="166" t="s">
        <v>1</v>
      </c>
      <c r="L156" s="171"/>
      <c r="M156" s="172" t="s">
        <v>1</v>
      </c>
      <c r="N156" s="173" t="s">
        <v>43</v>
      </c>
      <c r="P156" s="139">
        <f>O156*H156</f>
        <v>0</v>
      </c>
      <c r="Q156" s="139">
        <v>2.9999999999999997E-4</v>
      </c>
      <c r="R156" s="139">
        <f>Q156*H156</f>
        <v>0.10075289999999999</v>
      </c>
      <c r="S156" s="139">
        <v>0</v>
      </c>
      <c r="T156" s="139">
        <f>S156*H156</f>
        <v>0</v>
      </c>
      <c r="U156" s="140" t="s">
        <v>1</v>
      </c>
      <c r="AR156" s="141" t="s">
        <v>164</v>
      </c>
      <c r="AT156" s="141" t="s">
        <v>225</v>
      </c>
      <c r="AU156" s="141" t="s">
        <v>88</v>
      </c>
      <c r="AY156" s="16" t="s">
        <v>123</v>
      </c>
      <c r="BE156" s="142">
        <f>IF(N156="základní",J156,0)</f>
        <v>0</v>
      </c>
      <c r="BF156" s="142">
        <f>IF(N156="snížená",J156,0)</f>
        <v>0</v>
      </c>
      <c r="BG156" s="142">
        <f>IF(N156="zákl. přenesená",J156,0)</f>
        <v>0</v>
      </c>
      <c r="BH156" s="142">
        <f>IF(N156="sníž. přenesená",J156,0)</f>
        <v>0</v>
      </c>
      <c r="BI156" s="142">
        <f>IF(N156="nulová",J156,0)</f>
        <v>0</v>
      </c>
      <c r="BJ156" s="16" t="s">
        <v>86</v>
      </c>
      <c r="BK156" s="142">
        <f>ROUND(I156*H156,2)</f>
        <v>0</v>
      </c>
      <c r="BL156" s="16" t="s">
        <v>130</v>
      </c>
      <c r="BM156" s="141" t="s">
        <v>343</v>
      </c>
    </row>
    <row r="157" spans="2:65" s="12" customFormat="1" ht="11.25">
      <c r="B157" s="143"/>
      <c r="D157" s="144" t="s">
        <v>132</v>
      </c>
      <c r="F157" s="146" t="s">
        <v>344</v>
      </c>
      <c r="H157" s="147">
        <v>335.84300000000002</v>
      </c>
      <c r="I157" s="148"/>
      <c r="L157" s="143"/>
      <c r="M157" s="149"/>
      <c r="U157" s="150"/>
      <c r="AT157" s="145" t="s">
        <v>132</v>
      </c>
      <c r="AU157" s="145" t="s">
        <v>88</v>
      </c>
      <c r="AV157" s="12" t="s">
        <v>88</v>
      </c>
      <c r="AW157" s="12" t="s">
        <v>4</v>
      </c>
      <c r="AX157" s="12" t="s">
        <v>86</v>
      </c>
      <c r="AY157" s="145" t="s">
        <v>123</v>
      </c>
    </row>
    <row r="158" spans="2:65" s="1" customFormat="1" ht="24.2" customHeight="1">
      <c r="B158" s="31"/>
      <c r="C158" s="130" t="s">
        <v>214</v>
      </c>
      <c r="D158" s="130" t="s">
        <v>125</v>
      </c>
      <c r="E158" s="131" t="s">
        <v>345</v>
      </c>
      <c r="F158" s="132" t="s">
        <v>346</v>
      </c>
      <c r="G158" s="133" t="s">
        <v>140</v>
      </c>
      <c r="H158" s="134">
        <v>108</v>
      </c>
      <c r="I158" s="135"/>
      <c r="J158" s="136">
        <f>ROUND(I158*H158,2)</f>
        <v>0</v>
      </c>
      <c r="K158" s="132" t="s">
        <v>129</v>
      </c>
      <c r="L158" s="31"/>
      <c r="M158" s="137" t="s">
        <v>1</v>
      </c>
      <c r="N158" s="138" t="s">
        <v>43</v>
      </c>
      <c r="P158" s="139">
        <f>O158*H158</f>
        <v>0</v>
      </c>
      <c r="Q158" s="139">
        <v>0</v>
      </c>
      <c r="R158" s="139">
        <f>Q158*H158</f>
        <v>0</v>
      </c>
      <c r="S158" s="139">
        <v>0</v>
      </c>
      <c r="T158" s="139">
        <f>S158*H158</f>
        <v>0</v>
      </c>
      <c r="U158" s="140" t="s">
        <v>1</v>
      </c>
      <c r="AR158" s="141" t="s">
        <v>130</v>
      </c>
      <c r="AT158" s="141" t="s">
        <v>125</v>
      </c>
      <c r="AU158" s="141" t="s">
        <v>88</v>
      </c>
      <c r="AY158" s="16" t="s">
        <v>123</v>
      </c>
      <c r="BE158" s="142">
        <f>IF(N158="základní",J158,0)</f>
        <v>0</v>
      </c>
      <c r="BF158" s="142">
        <f>IF(N158="snížená",J158,0)</f>
        <v>0</v>
      </c>
      <c r="BG158" s="142">
        <f>IF(N158="zákl. přenesená",J158,0)</f>
        <v>0</v>
      </c>
      <c r="BH158" s="142">
        <f>IF(N158="sníž. přenesená",J158,0)</f>
        <v>0</v>
      </c>
      <c r="BI158" s="142">
        <f>IF(N158="nulová",J158,0)</f>
        <v>0</v>
      </c>
      <c r="BJ158" s="16" t="s">
        <v>86</v>
      </c>
      <c r="BK158" s="142">
        <f>ROUND(I158*H158,2)</f>
        <v>0</v>
      </c>
      <c r="BL158" s="16" t="s">
        <v>130</v>
      </c>
      <c r="BM158" s="141" t="s">
        <v>347</v>
      </c>
    </row>
    <row r="159" spans="2:65" s="12" customFormat="1" ht="11.25">
      <c r="B159" s="143"/>
      <c r="D159" s="144" t="s">
        <v>132</v>
      </c>
      <c r="E159" s="145" t="s">
        <v>1</v>
      </c>
      <c r="F159" s="146" t="s">
        <v>142</v>
      </c>
      <c r="H159" s="147">
        <v>108</v>
      </c>
      <c r="I159" s="148"/>
      <c r="L159" s="143"/>
      <c r="M159" s="149"/>
      <c r="U159" s="150"/>
      <c r="AT159" s="145" t="s">
        <v>132</v>
      </c>
      <c r="AU159" s="145" t="s">
        <v>88</v>
      </c>
      <c r="AV159" s="12" t="s">
        <v>88</v>
      </c>
      <c r="AW159" s="12" t="s">
        <v>34</v>
      </c>
      <c r="AX159" s="12" t="s">
        <v>86</v>
      </c>
      <c r="AY159" s="145" t="s">
        <v>123</v>
      </c>
    </row>
    <row r="160" spans="2:65" s="1" customFormat="1" ht="16.5" customHeight="1">
      <c r="B160" s="31"/>
      <c r="C160" s="164" t="s">
        <v>219</v>
      </c>
      <c r="D160" s="164" t="s">
        <v>225</v>
      </c>
      <c r="E160" s="165" t="s">
        <v>348</v>
      </c>
      <c r="F160" s="166" t="s">
        <v>349</v>
      </c>
      <c r="G160" s="167" t="s">
        <v>217</v>
      </c>
      <c r="H160" s="168">
        <v>224</v>
      </c>
      <c r="I160" s="169"/>
      <c r="J160" s="170">
        <f>ROUND(I160*H160,2)</f>
        <v>0</v>
      </c>
      <c r="K160" s="166" t="s">
        <v>1</v>
      </c>
      <c r="L160" s="171"/>
      <c r="M160" s="172" t="s">
        <v>1</v>
      </c>
      <c r="N160" s="173" t="s">
        <v>43</v>
      </c>
      <c r="P160" s="139">
        <f>O160*H160</f>
        <v>0</v>
      </c>
      <c r="Q160" s="139">
        <v>8.0000000000000002E-3</v>
      </c>
      <c r="R160" s="139">
        <f>Q160*H160</f>
        <v>1.792</v>
      </c>
      <c r="S160" s="139">
        <v>0</v>
      </c>
      <c r="T160" s="139">
        <f>S160*H160</f>
        <v>0</v>
      </c>
      <c r="U160" s="140" t="s">
        <v>1</v>
      </c>
      <c r="AR160" s="141" t="s">
        <v>164</v>
      </c>
      <c r="AT160" s="141" t="s">
        <v>225</v>
      </c>
      <c r="AU160" s="141" t="s">
        <v>88</v>
      </c>
      <c r="AY160" s="16" t="s">
        <v>123</v>
      </c>
      <c r="BE160" s="142">
        <f>IF(N160="základní",J160,0)</f>
        <v>0</v>
      </c>
      <c r="BF160" s="142">
        <f>IF(N160="snížená",J160,0)</f>
        <v>0</v>
      </c>
      <c r="BG160" s="142">
        <f>IF(N160="zákl. přenesená",J160,0)</f>
        <v>0</v>
      </c>
      <c r="BH160" s="142">
        <f>IF(N160="sníž. přenesená",J160,0)</f>
        <v>0</v>
      </c>
      <c r="BI160" s="142">
        <f>IF(N160="nulová",J160,0)</f>
        <v>0</v>
      </c>
      <c r="BJ160" s="16" t="s">
        <v>86</v>
      </c>
      <c r="BK160" s="142">
        <f>ROUND(I160*H160,2)</f>
        <v>0</v>
      </c>
      <c r="BL160" s="16" t="s">
        <v>130</v>
      </c>
      <c r="BM160" s="141" t="s">
        <v>350</v>
      </c>
    </row>
    <row r="161" spans="2:65" s="12" customFormat="1" ht="11.25">
      <c r="B161" s="143"/>
      <c r="D161" s="144" t="s">
        <v>132</v>
      </c>
      <c r="E161" s="145" t="s">
        <v>1</v>
      </c>
      <c r="F161" s="146" t="s">
        <v>351</v>
      </c>
      <c r="H161" s="147">
        <v>224</v>
      </c>
      <c r="I161" s="148"/>
      <c r="L161" s="143"/>
      <c r="M161" s="149"/>
      <c r="U161" s="150"/>
      <c r="AT161" s="145" t="s">
        <v>132</v>
      </c>
      <c r="AU161" s="145" t="s">
        <v>88</v>
      </c>
      <c r="AV161" s="12" t="s">
        <v>88</v>
      </c>
      <c r="AW161" s="12" t="s">
        <v>34</v>
      </c>
      <c r="AX161" s="12" t="s">
        <v>86</v>
      </c>
      <c r="AY161" s="145" t="s">
        <v>123</v>
      </c>
    </row>
    <row r="162" spans="2:65" s="1" customFormat="1" ht="16.5" customHeight="1">
      <c r="B162" s="31"/>
      <c r="C162" s="164" t="s">
        <v>224</v>
      </c>
      <c r="D162" s="164" t="s">
        <v>225</v>
      </c>
      <c r="E162" s="165" t="s">
        <v>352</v>
      </c>
      <c r="F162" s="166" t="s">
        <v>353</v>
      </c>
      <c r="G162" s="167" t="s">
        <v>217</v>
      </c>
      <c r="H162" s="168">
        <v>64</v>
      </c>
      <c r="I162" s="169"/>
      <c r="J162" s="170">
        <f>ROUND(I162*H162,2)</f>
        <v>0</v>
      </c>
      <c r="K162" s="166" t="s">
        <v>1</v>
      </c>
      <c r="L162" s="171"/>
      <c r="M162" s="172" t="s">
        <v>1</v>
      </c>
      <c r="N162" s="173" t="s">
        <v>43</v>
      </c>
      <c r="P162" s="139">
        <f>O162*H162</f>
        <v>0</v>
      </c>
      <c r="Q162" s="139">
        <v>5.6800000000000002E-3</v>
      </c>
      <c r="R162" s="139">
        <f>Q162*H162</f>
        <v>0.36352000000000001</v>
      </c>
      <c r="S162" s="139">
        <v>0</v>
      </c>
      <c r="T162" s="139">
        <f>S162*H162</f>
        <v>0</v>
      </c>
      <c r="U162" s="140" t="s">
        <v>1</v>
      </c>
      <c r="AR162" s="141" t="s">
        <v>164</v>
      </c>
      <c r="AT162" s="141" t="s">
        <v>225</v>
      </c>
      <c r="AU162" s="141" t="s">
        <v>88</v>
      </c>
      <c r="AY162" s="16" t="s">
        <v>123</v>
      </c>
      <c r="BE162" s="142">
        <f>IF(N162="základní",J162,0)</f>
        <v>0</v>
      </c>
      <c r="BF162" s="142">
        <f>IF(N162="snížená",J162,0)</f>
        <v>0</v>
      </c>
      <c r="BG162" s="142">
        <f>IF(N162="zákl. přenesená",J162,0)</f>
        <v>0</v>
      </c>
      <c r="BH162" s="142">
        <f>IF(N162="sníž. přenesená",J162,0)</f>
        <v>0</v>
      </c>
      <c r="BI162" s="142">
        <f>IF(N162="nulová",J162,0)</f>
        <v>0</v>
      </c>
      <c r="BJ162" s="16" t="s">
        <v>86</v>
      </c>
      <c r="BK162" s="142">
        <f>ROUND(I162*H162,2)</f>
        <v>0</v>
      </c>
      <c r="BL162" s="16" t="s">
        <v>130</v>
      </c>
      <c r="BM162" s="141" t="s">
        <v>354</v>
      </c>
    </row>
    <row r="163" spans="2:65" s="12" customFormat="1" ht="11.25">
      <c r="B163" s="143"/>
      <c r="D163" s="144" t="s">
        <v>132</v>
      </c>
      <c r="E163" s="145" t="s">
        <v>1</v>
      </c>
      <c r="F163" s="146" t="s">
        <v>355</v>
      </c>
      <c r="H163" s="147">
        <v>64</v>
      </c>
      <c r="I163" s="148"/>
      <c r="L163" s="143"/>
      <c r="M163" s="149"/>
      <c r="U163" s="150"/>
      <c r="AT163" s="145" t="s">
        <v>132</v>
      </c>
      <c r="AU163" s="145" t="s">
        <v>88</v>
      </c>
      <c r="AV163" s="12" t="s">
        <v>88</v>
      </c>
      <c r="AW163" s="12" t="s">
        <v>34</v>
      </c>
      <c r="AX163" s="12" t="s">
        <v>86</v>
      </c>
      <c r="AY163" s="145" t="s">
        <v>123</v>
      </c>
    </row>
    <row r="164" spans="2:65" s="11" customFormat="1" ht="22.9" customHeight="1">
      <c r="B164" s="118"/>
      <c r="D164" s="119" t="s">
        <v>77</v>
      </c>
      <c r="E164" s="128" t="s">
        <v>273</v>
      </c>
      <c r="F164" s="128" t="s">
        <v>274</v>
      </c>
      <c r="I164" s="121"/>
      <c r="J164" s="129">
        <f>BK164</f>
        <v>0</v>
      </c>
      <c r="L164" s="118"/>
      <c r="M164" s="123"/>
      <c r="P164" s="124">
        <f>P165</f>
        <v>0</v>
      </c>
      <c r="R164" s="124">
        <f>R165</f>
        <v>0</v>
      </c>
      <c r="T164" s="124">
        <f>T165</f>
        <v>0</v>
      </c>
      <c r="U164" s="125"/>
      <c r="AR164" s="119" t="s">
        <v>86</v>
      </c>
      <c r="AT164" s="126" t="s">
        <v>77</v>
      </c>
      <c r="AU164" s="126" t="s">
        <v>86</v>
      </c>
      <c r="AY164" s="119" t="s">
        <v>123</v>
      </c>
      <c r="BK164" s="127">
        <f>BK165</f>
        <v>0</v>
      </c>
    </row>
    <row r="165" spans="2:65" s="1" customFormat="1" ht="24.2" customHeight="1">
      <c r="B165" s="31"/>
      <c r="C165" s="130" t="s">
        <v>7</v>
      </c>
      <c r="D165" s="130" t="s">
        <v>125</v>
      </c>
      <c r="E165" s="131" t="s">
        <v>356</v>
      </c>
      <c r="F165" s="132" t="s">
        <v>357</v>
      </c>
      <c r="G165" s="133" t="s">
        <v>248</v>
      </c>
      <c r="H165" s="134">
        <v>102.24</v>
      </c>
      <c r="I165" s="135"/>
      <c r="J165" s="136">
        <f>ROUND(I165*H165,2)</f>
        <v>0</v>
      </c>
      <c r="K165" s="132" t="s">
        <v>129</v>
      </c>
      <c r="L165" s="31"/>
      <c r="M165" s="137" t="s">
        <v>1</v>
      </c>
      <c r="N165" s="138" t="s">
        <v>43</v>
      </c>
      <c r="P165" s="139">
        <f>O165*H165</f>
        <v>0</v>
      </c>
      <c r="Q165" s="139">
        <v>0</v>
      </c>
      <c r="R165" s="139">
        <f>Q165*H165</f>
        <v>0</v>
      </c>
      <c r="S165" s="139">
        <v>0</v>
      </c>
      <c r="T165" s="139">
        <f>S165*H165</f>
        <v>0</v>
      </c>
      <c r="U165" s="140" t="s">
        <v>1</v>
      </c>
      <c r="AR165" s="141" t="s">
        <v>130</v>
      </c>
      <c r="AT165" s="141" t="s">
        <v>125</v>
      </c>
      <c r="AU165" s="141" t="s">
        <v>88</v>
      </c>
      <c r="AY165" s="16" t="s">
        <v>123</v>
      </c>
      <c r="BE165" s="142">
        <f>IF(N165="základní",J165,0)</f>
        <v>0</v>
      </c>
      <c r="BF165" s="142">
        <f>IF(N165="snížená",J165,0)</f>
        <v>0</v>
      </c>
      <c r="BG165" s="142">
        <f>IF(N165="zákl. přenesená",J165,0)</f>
        <v>0</v>
      </c>
      <c r="BH165" s="142">
        <f>IF(N165="sníž. přenesená",J165,0)</f>
        <v>0</v>
      </c>
      <c r="BI165" s="142">
        <f>IF(N165="nulová",J165,0)</f>
        <v>0</v>
      </c>
      <c r="BJ165" s="16" t="s">
        <v>86</v>
      </c>
      <c r="BK165" s="142">
        <f>ROUND(I165*H165,2)</f>
        <v>0</v>
      </c>
      <c r="BL165" s="16" t="s">
        <v>130</v>
      </c>
      <c r="BM165" s="141" t="s">
        <v>358</v>
      </c>
    </row>
    <row r="166" spans="2:65" s="11" customFormat="1" ht="25.9" customHeight="1">
      <c r="B166" s="118"/>
      <c r="D166" s="119" t="s">
        <v>77</v>
      </c>
      <c r="E166" s="120" t="s">
        <v>359</v>
      </c>
      <c r="F166" s="120" t="s">
        <v>360</v>
      </c>
      <c r="I166" s="121"/>
      <c r="J166" s="122">
        <f>BK166</f>
        <v>0</v>
      </c>
      <c r="L166" s="118"/>
      <c r="M166" s="123"/>
      <c r="P166" s="124">
        <f>P167</f>
        <v>0</v>
      </c>
      <c r="R166" s="124">
        <f>R167</f>
        <v>6.4799999999999996E-2</v>
      </c>
      <c r="T166" s="124">
        <f>T167</f>
        <v>0</v>
      </c>
      <c r="U166" s="125"/>
      <c r="AR166" s="119" t="s">
        <v>88</v>
      </c>
      <c r="AT166" s="126" t="s">
        <v>77</v>
      </c>
      <c r="AU166" s="126" t="s">
        <v>78</v>
      </c>
      <c r="AY166" s="119" t="s">
        <v>123</v>
      </c>
      <c r="BK166" s="127">
        <f>BK167</f>
        <v>0</v>
      </c>
    </row>
    <row r="167" spans="2:65" s="11" customFormat="1" ht="22.9" customHeight="1">
      <c r="B167" s="118"/>
      <c r="D167" s="119" t="s">
        <v>77</v>
      </c>
      <c r="E167" s="128" t="s">
        <v>361</v>
      </c>
      <c r="F167" s="128" t="s">
        <v>362</v>
      </c>
      <c r="I167" s="121"/>
      <c r="J167" s="129">
        <f>BK167</f>
        <v>0</v>
      </c>
      <c r="L167" s="118"/>
      <c r="M167" s="123"/>
      <c r="P167" s="124">
        <f>SUM(P168:P170)</f>
        <v>0</v>
      </c>
      <c r="R167" s="124">
        <f>SUM(R168:R170)</f>
        <v>6.4799999999999996E-2</v>
      </c>
      <c r="T167" s="124">
        <f>SUM(T168:T170)</f>
        <v>0</v>
      </c>
      <c r="U167" s="125"/>
      <c r="AR167" s="119" t="s">
        <v>88</v>
      </c>
      <c r="AT167" s="126" t="s">
        <v>77</v>
      </c>
      <c r="AU167" s="126" t="s">
        <v>86</v>
      </c>
      <c r="AY167" s="119" t="s">
        <v>123</v>
      </c>
      <c r="BK167" s="127">
        <f>SUM(BK168:BK170)</f>
        <v>0</v>
      </c>
    </row>
    <row r="168" spans="2:65" s="1" customFormat="1" ht="24.2" customHeight="1">
      <c r="B168" s="31"/>
      <c r="C168" s="130" t="s">
        <v>235</v>
      </c>
      <c r="D168" s="130" t="s">
        <v>125</v>
      </c>
      <c r="E168" s="131" t="s">
        <v>363</v>
      </c>
      <c r="F168" s="132" t="s">
        <v>364</v>
      </c>
      <c r="G168" s="133" t="s">
        <v>128</v>
      </c>
      <c r="H168" s="134">
        <v>259.2</v>
      </c>
      <c r="I168" s="135"/>
      <c r="J168" s="136">
        <f>ROUND(I168*H168,2)</f>
        <v>0</v>
      </c>
      <c r="K168" s="132" t="s">
        <v>129</v>
      </c>
      <c r="L168" s="31"/>
      <c r="M168" s="137" t="s">
        <v>1</v>
      </c>
      <c r="N168" s="138" t="s">
        <v>43</v>
      </c>
      <c r="P168" s="139">
        <f>O168*H168</f>
        <v>0</v>
      </c>
      <c r="Q168" s="139">
        <v>1.2999999999999999E-4</v>
      </c>
      <c r="R168" s="139">
        <f>Q168*H168</f>
        <v>3.3695999999999997E-2</v>
      </c>
      <c r="S168" s="139">
        <v>0</v>
      </c>
      <c r="T168" s="139">
        <f>S168*H168</f>
        <v>0</v>
      </c>
      <c r="U168" s="140" t="s">
        <v>1</v>
      </c>
      <c r="AR168" s="141" t="s">
        <v>206</v>
      </c>
      <c r="AT168" s="141" t="s">
        <v>125</v>
      </c>
      <c r="AU168" s="141" t="s">
        <v>88</v>
      </c>
      <c r="AY168" s="16" t="s">
        <v>123</v>
      </c>
      <c r="BE168" s="142">
        <f>IF(N168="základní",J168,0)</f>
        <v>0</v>
      </c>
      <c r="BF168" s="142">
        <f>IF(N168="snížená",J168,0)</f>
        <v>0</v>
      </c>
      <c r="BG168" s="142">
        <f>IF(N168="zákl. přenesená",J168,0)</f>
        <v>0</v>
      </c>
      <c r="BH168" s="142">
        <f>IF(N168="sníž. přenesená",J168,0)</f>
        <v>0</v>
      </c>
      <c r="BI168" s="142">
        <f>IF(N168="nulová",J168,0)</f>
        <v>0</v>
      </c>
      <c r="BJ168" s="16" t="s">
        <v>86</v>
      </c>
      <c r="BK168" s="142">
        <f>ROUND(I168*H168,2)</f>
        <v>0</v>
      </c>
      <c r="BL168" s="16" t="s">
        <v>206</v>
      </c>
      <c r="BM168" s="141" t="s">
        <v>365</v>
      </c>
    </row>
    <row r="169" spans="2:65" s="12" customFormat="1" ht="11.25">
      <c r="B169" s="143"/>
      <c r="D169" s="144" t="s">
        <v>132</v>
      </c>
      <c r="E169" s="145" t="s">
        <v>1</v>
      </c>
      <c r="F169" s="146" t="s">
        <v>366</v>
      </c>
      <c r="H169" s="147">
        <v>259.2</v>
      </c>
      <c r="I169" s="148"/>
      <c r="L169" s="143"/>
      <c r="M169" s="149"/>
      <c r="U169" s="150"/>
      <c r="AT169" s="145" t="s">
        <v>132</v>
      </c>
      <c r="AU169" s="145" t="s">
        <v>88</v>
      </c>
      <c r="AV169" s="12" t="s">
        <v>88</v>
      </c>
      <c r="AW169" s="12" t="s">
        <v>34</v>
      </c>
      <c r="AX169" s="12" t="s">
        <v>86</v>
      </c>
      <c r="AY169" s="145" t="s">
        <v>123</v>
      </c>
    </row>
    <row r="170" spans="2:65" s="1" customFormat="1" ht="24.2" customHeight="1">
      <c r="B170" s="31"/>
      <c r="C170" s="130" t="s">
        <v>239</v>
      </c>
      <c r="D170" s="130" t="s">
        <v>125</v>
      </c>
      <c r="E170" s="131" t="s">
        <v>367</v>
      </c>
      <c r="F170" s="132" t="s">
        <v>368</v>
      </c>
      <c r="G170" s="133" t="s">
        <v>128</v>
      </c>
      <c r="H170" s="134">
        <v>259.2</v>
      </c>
      <c r="I170" s="135"/>
      <c r="J170" s="136">
        <f>ROUND(I170*H170,2)</f>
        <v>0</v>
      </c>
      <c r="K170" s="132" t="s">
        <v>129</v>
      </c>
      <c r="L170" s="31"/>
      <c r="M170" s="174" t="s">
        <v>1</v>
      </c>
      <c r="N170" s="175" t="s">
        <v>43</v>
      </c>
      <c r="O170" s="176"/>
      <c r="P170" s="177">
        <f>O170*H170</f>
        <v>0</v>
      </c>
      <c r="Q170" s="177">
        <v>1.2E-4</v>
      </c>
      <c r="R170" s="177">
        <f>Q170*H170</f>
        <v>3.1104E-2</v>
      </c>
      <c r="S170" s="177">
        <v>0</v>
      </c>
      <c r="T170" s="177">
        <f>S170*H170</f>
        <v>0</v>
      </c>
      <c r="U170" s="178" t="s">
        <v>1</v>
      </c>
      <c r="AR170" s="141" t="s">
        <v>206</v>
      </c>
      <c r="AT170" s="141" t="s">
        <v>125</v>
      </c>
      <c r="AU170" s="141" t="s">
        <v>88</v>
      </c>
      <c r="AY170" s="16" t="s">
        <v>123</v>
      </c>
      <c r="BE170" s="142">
        <f>IF(N170="základní",J170,0)</f>
        <v>0</v>
      </c>
      <c r="BF170" s="142">
        <f>IF(N170="snížená",J170,0)</f>
        <v>0</v>
      </c>
      <c r="BG170" s="142">
        <f>IF(N170="zákl. přenesená",J170,0)</f>
        <v>0</v>
      </c>
      <c r="BH170" s="142">
        <f>IF(N170="sníž. přenesená",J170,0)</f>
        <v>0</v>
      </c>
      <c r="BI170" s="142">
        <f>IF(N170="nulová",J170,0)</f>
        <v>0</v>
      </c>
      <c r="BJ170" s="16" t="s">
        <v>86</v>
      </c>
      <c r="BK170" s="142">
        <f>ROUND(I170*H170,2)</f>
        <v>0</v>
      </c>
      <c r="BL170" s="16" t="s">
        <v>206</v>
      </c>
      <c r="BM170" s="141" t="s">
        <v>369</v>
      </c>
    </row>
    <row r="171" spans="2:65" s="1" customFormat="1" ht="6.95" customHeight="1">
      <c r="B171" s="43"/>
      <c r="C171" s="44"/>
      <c r="D171" s="44"/>
      <c r="E171" s="44"/>
      <c r="F171" s="44"/>
      <c r="G171" s="44"/>
      <c r="H171" s="44"/>
      <c r="I171" s="44"/>
      <c r="J171" s="44"/>
      <c r="K171" s="44"/>
      <c r="L171" s="31"/>
    </row>
  </sheetData>
  <sheetProtection algorithmName="SHA-512" hashValue="6xtFg7BYdRNe55SQ4PgVMqMZnuuLcFZyGVTlMbbTEJwSSCnC3vz63GK3pi+vtC0YN/ynrlpBT5pgGJr4LBzwbw==" saltValue="tC1JOCRKnROy7Op/8vBG+mQrkID2KH/C3kv5p1J4KhLThn7L5Y4sELH/IlXWq1DmwgTGaKOoLu8IIngKXnJz6g==" spinCount="100000" sheet="1" objects="1" scenarios="1" formatColumns="0" formatRows="0" autoFilter="0"/>
  <autoFilter ref="C122:K170" xr:uid="{00000000-0009-0000-0000-000002000000}"/>
  <mergeCells count="9">
    <mergeCell ref="E87:H87"/>
    <mergeCell ref="E113:H113"/>
    <mergeCell ref="E115:H115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6</vt:i4>
      </vt:variant>
    </vt:vector>
  </HeadingPairs>
  <TitlesOfParts>
    <vt:vector size="9" baseType="lpstr">
      <vt:lpstr>Rekapitulace stavby</vt:lpstr>
      <vt:lpstr>01 - Hřiště s umělým tráv...</vt:lpstr>
      <vt:lpstr>02 - Oplocení</vt:lpstr>
      <vt:lpstr>'01 - Hřiště s umělým tráv...'!Názvy_tisku</vt:lpstr>
      <vt:lpstr>'02 - Oplocení'!Názvy_tisku</vt:lpstr>
      <vt:lpstr>'Rekapitulace stavby'!Názvy_tisku</vt:lpstr>
      <vt:lpstr>'01 - Hřiště s umělým tráv...'!Oblast_tisku</vt:lpstr>
      <vt:lpstr>'02 - Oplocení'!Oblast_tisku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Czechpoint</cp:lastModifiedBy>
  <dcterms:created xsi:type="dcterms:W3CDTF">2022-11-18T13:27:41Z</dcterms:created>
  <dcterms:modified xsi:type="dcterms:W3CDTF">2022-12-19T14:00:37Z</dcterms:modified>
</cp:coreProperties>
</file>